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28" yWindow="312" windowWidth="14040" windowHeight="6756"/>
  </bookViews>
  <sheets>
    <sheet name="вариант 1" sheetId="1" r:id="rId1"/>
  </sheets>
  <definedNames>
    <definedName name="_xlnm._FilterDatabase" localSheetId="0" hidden="1">'вариант 1'!$A$6:$H$398</definedName>
    <definedName name="_xlnm.Print_Area" localSheetId="0">'вариант 1'!$A$1:$N$398</definedName>
  </definedNames>
  <calcPr calcId="124519"/>
</workbook>
</file>

<file path=xl/calcChain.xml><?xml version="1.0" encoding="utf-8"?>
<calcChain xmlns="http://schemas.openxmlformats.org/spreadsheetml/2006/main">
  <c r="N243" i="1"/>
  <c r="J243"/>
  <c r="H243"/>
  <c r="J449"/>
  <c r="I449"/>
  <c r="J448"/>
  <c r="I448"/>
  <c r="J447"/>
  <c r="I447"/>
  <c r="J446"/>
  <c r="I446"/>
  <c r="J445"/>
  <c r="I445"/>
  <c r="J444"/>
  <c r="I444"/>
  <c r="J443"/>
  <c r="I443"/>
  <c r="J442"/>
  <c r="I442"/>
  <c r="J441"/>
  <c r="I441"/>
  <c r="J440"/>
  <c r="I440"/>
  <c r="J439"/>
  <c r="I439"/>
  <c r="J438"/>
  <c r="I438"/>
  <c r="J437"/>
  <c r="I437"/>
  <c r="J436"/>
  <c r="I436"/>
  <c r="J435"/>
  <c r="J450" s="1"/>
  <c r="I435"/>
  <c r="I450" s="1"/>
  <c r="J431"/>
  <c r="I431"/>
  <c r="J430"/>
  <c r="I430"/>
  <c r="J429"/>
  <c r="I429"/>
  <c r="J428"/>
  <c r="I428"/>
  <c r="J427"/>
  <c r="I427"/>
  <c r="J426"/>
  <c r="I426"/>
  <c r="J425"/>
  <c r="I425"/>
  <c r="J424"/>
  <c r="I424"/>
  <c r="J423"/>
  <c r="I423"/>
  <c r="J422"/>
  <c r="I422"/>
  <c r="J421"/>
  <c r="I421"/>
  <c r="J420"/>
  <c r="J432" s="1"/>
  <c r="I420"/>
  <c r="I432" s="1"/>
  <c r="J416"/>
  <c r="I416"/>
  <c r="J415"/>
  <c r="I415"/>
  <c r="J414"/>
  <c r="I414"/>
  <c r="J413"/>
  <c r="I413"/>
  <c r="J412"/>
  <c r="I412"/>
  <c r="J411"/>
  <c r="I411"/>
  <c r="J410"/>
  <c r="I410"/>
  <c r="J409"/>
  <c r="J417" s="1"/>
  <c r="I409"/>
  <c r="I417" s="1"/>
  <c r="J405"/>
  <c r="I405"/>
  <c r="J404"/>
  <c r="I404"/>
  <c r="J403"/>
  <c r="I403"/>
  <c r="I402"/>
  <c r="I401"/>
  <c r="L313"/>
  <c r="L315"/>
  <c r="L314"/>
  <c r="L316"/>
  <c r="K391"/>
  <c r="K390"/>
  <c r="K385"/>
  <c r="K384"/>
  <c r="K392"/>
  <c r="K389"/>
  <c r="K388"/>
  <c r="K387"/>
  <c r="K386"/>
  <c r="M392"/>
  <c r="M389"/>
  <c r="M388"/>
  <c r="M387"/>
  <c r="L383"/>
  <c r="N376"/>
  <c r="L376"/>
  <c r="N375"/>
  <c r="L375"/>
  <c r="N374"/>
  <c r="M374"/>
  <c r="L374"/>
  <c r="K374"/>
  <c r="N371"/>
  <c r="L371"/>
  <c r="M368"/>
  <c r="M367"/>
  <c r="M366"/>
  <c r="M355"/>
  <c r="K355"/>
  <c r="M354"/>
  <c r="K354"/>
  <c r="N349"/>
  <c r="M349"/>
  <c r="L349"/>
  <c r="K349"/>
  <c r="N348"/>
  <c r="M348"/>
  <c r="L348"/>
  <c r="K348"/>
  <c r="N347"/>
  <c r="M347"/>
  <c r="L347"/>
  <c r="K347"/>
  <c r="N346"/>
  <c r="M346"/>
  <c r="L346"/>
  <c r="K346"/>
  <c r="N342"/>
  <c r="L342"/>
  <c r="N341"/>
  <c r="L341"/>
  <c r="N340"/>
  <c r="L340"/>
  <c r="M308"/>
  <c r="M382"/>
  <c r="M381"/>
  <c r="N377"/>
  <c r="M377"/>
  <c r="L377"/>
  <c r="K377"/>
  <c r="M370"/>
  <c r="N363"/>
  <c r="M363"/>
  <c r="M357"/>
  <c r="K357"/>
  <c r="N351"/>
  <c r="M351"/>
  <c r="L351"/>
  <c r="K351"/>
  <c r="N343"/>
  <c r="M343"/>
  <c r="L343"/>
  <c r="K343"/>
  <c r="M339"/>
  <c r="K339"/>
  <c r="M337"/>
  <c r="M336"/>
  <c r="K336"/>
  <c r="M333"/>
  <c r="K333"/>
  <c r="N330"/>
  <c r="M330"/>
  <c r="L330"/>
  <c r="K330"/>
  <c r="M328"/>
  <c r="K328"/>
  <c r="M327"/>
  <c r="K327"/>
  <c r="M324"/>
  <c r="M323"/>
  <c r="K323"/>
  <c r="M319"/>
  <c r="K319"/>
  <c r="N316"/>
  <c r="M316"/>
  <c r="K316"/>
  <c r="M312"/>
  <c r="K312"/>
  <c r="M311"/>
  <c r="K311"/>
  <c r="M306"/>
  <c r="K306"/>
  <c r="M310"/>
  <c r="K310"/>
  <c r="M304"/>
  <c r="K304"/>
  <c r="M303"/>
  <c r="K303"/>
  <c r="N287"/>
  <c r="L287"/>
  <c r="K287"/>
  <c r="K283"/>
  <c r="K282"/>
  <c r="K281"/>
  <c r="K279"/>
  <c r="K278"/>
  <c r="K277"/>
  <c r="N263"/>
  <c r="N262"/>
  <c r="L263"/>
  <c r="L262"/>
  <c r="N274"/>
  <c r="N273"/>
  <c r="N271"/>
  <c r="L271"/>
  <c r="L274"/>
  <c r="K274"/>
  <c r="K273"/>
  <c r="K272"/>
  <c r="K259"/>
  <c r="N251"/>
  <c r="K247"/>
  <c r="N240"/>
  <c r="N239"/>
  <c r="N238"/>
  <c r="N237"/>
  <c r="N236"/>
  <c r="L240"/>
  <c r="K240"/>
  <c r="L239"/>
  <c r="L237"/>
  <c r="L236"/>
  <c r="M299"/>
  <c r="M297"/>
  <c r="M296"/>
  <c r="M295"/>
  <c r="M293"/>
  <c r="M287"/>
  <c r="M283"/>
  <c r="M282"/>
  <c r="M281"/>
  <c r="M279"/>
  <c r="M278"/>
  <c r="M277"/>
  <c r="M274"/>
  <c r="M273"/>
  <c r="M272"/>
  <c r="M270"/>
  <c r="M265"/>
  <c r="M259"/>
  <c r="M256"/>
  <c r="M251"/>
  <c r="M247"/>
  <c r="M245"/>
  <c r="M240"/>
  <c r="M220"/>
  <c r="K220"/>
  <c r="M219"/>
  <c r="K219"/>
  <c r="M218"/>
  <c r="K218"/>
  <c r="N229"/>
  <c r="M229"/>
  <c r="K229"/>
  <c r="M226"/>
  <c r="K226"/>
  <c r="L102"/>
  <c r="N206"/>
  <c r="N208"/>
  <c r="N207"/>
  <c r="L207"/>
  <c r="L208"/>
  <c r="L206"/>
  <c r="K206"/>
  <c r="K209"/>
  <c r="K208"/>
  <c r="K207"/>
  <c r="K204"/>
  <c r="K199"/>
  <c r="K201"/>
  <c r="K200"/>
  <c r="N197"/>
  <c r="N196"/>
  <c r="N195"/>
  <c r="L197"/>
  <c r="L195"/>
  <c r="K195"/>
  <c r="L196"/>
  <c r="N194"/>
  <c r="L194"/>
  <c r="K185"/>
  <c r="K186"/>
  <c r="K180"/>
  <c r="N180"/>
  <c r="N182"/>
  <c r="K184"/>
  <c r="K183"/>
  <c r="K182"/>
  <c r="K181"/>
  <c r="N171"/>
  <c r="N170"/>
  <c r="N169"/>
  <c r="K171"/>
  <c r="N167"/>
  <c r="N166"/>
  <c r="N168"/>
  <c r="L167"/>
  <c r="K167"/>
  <c r="L166"/>
  <c r="K166"/>
  <c r="L168"/>
  <c r="K168"/>
  <c r="K162"/>
  <c r="K161"/>
  <c r="K163"/>
  <c r="K164"/>
  <c r="K156"/>
  <c r="K155"/>
  <c r="K160"/>
  <c r="K159"/>
  <c r="K157"/>
  <c r="N151"/>
  <c r="N150"/>
  <c r="N153"/>
  <c r="L151"/>
  <c r="L150"/>
  <c r="L153"/>
  <c r="K153"/>
  <c r="K136"/>
  <c r="K137"/>
  <c r="K139"/>
  <c r="K130"/>
  <c r="K122"/>
  <c r="M123"/>
  <c r="K123"/>
  <c r="K119"/>
  <c r="K118"/>
  <c r="K120"/>
  <c r="N108"/>
  <c r="M108"/>
  <c r="L108"/>
  <c r="K108"/>
  <c r="N111"/>
  <c r="K109"/>
  <c r="K106"/>
  <c r="K104"/>
  <c r="K100"/>
  <c r="K99"/>
  <c r="K98"/>
  <c r="K101"/>
  <c r="N93"/>
  <c r="L93"/>
  <c r="M93"/>
  <c r="K93"/>
  <c r="K96"/>
  <c r="K95"/>
  <c r="K87"/>
  <c r="M90"/>
  <c r="K90"/>
  <c r="M89"/>
  <c r="K89"/>
  <c r="M88"/>
  <c r="K88"/>
  <c r="L84"/>
  <c r="L83"/>
  <c r="M85"/>
  <c r="K85"/>
  <c r="N84"/>
  <c r="M84"/>
  <c r="K84"/>
  <c r="N83"/>
  <c r="M83"/>
  <c r="K83"/>
  <c r="M80"/>
  <c r="K80"/>
  <c r="M146"/>
  <c r="M144"/>
  <c r="M213"/>
  <c r="M208"/>
  <c r="M204"/>
  <c r="M201"/>
  <c r="M200"/>
  <c r="M192"/>
  <c r="M187"/>
  <c r="M182"/>
  <c r="M171"/>
  <c r="M164"/>
  <c r="M160"/>
  <c r="M159"/>
  <c r="M157"/>
  <c r="M153"/>
  <c r="M139"/>
  <c r="M129"/>
  <c r="M113"/>
  <c r="M109"/>
  <c r="M106"/>
  <c r="M101"/>
  <c r="M96"/>
  <c r="M95"/>
  <c r="M92"/>
  <c r="N75"/>
  <c r="N67"/>
  <c r="L67"/>
  <c r="N61"/>
  <c r="L61"/>
  <c r="N57"/>
  <c r="L57"/>
  <c r="M54"/>
  <c r="K54"/>
  <c r="N31"/>
  <c r="L31"/>
  <c r="K31"/>
  <c r="M75"/>
  <c r="K75"/>
  <c r="M67"/>
  <c r="K67"/>
  <c r="M61"/>
  <c r="K61"/>
  <c r="M41"/>
  <c r="K41"/>
  <c r="M37"/>
  <c r="K37"/>
  <c r="N49"/>
  <c r="M31"/>
  <c r="M24"/>
  <c r="K24"/>
  <c r="M20"/>
  <c r="K20"/>
  <c r="M19"/>
  <c r="K19"/>
  <c r="M18"/>
  <c r="K18"/>
  <c r="M12"/>
  <c r="M11"/>
  <c r="M268"/>
  <c r="M267"/>
  <c r="M261"/>
  <c r="M260"/>
  <c r="K260"/>
  <c r="M253"/>
  <c r="K253"/>
  <c r="N252"/>
  <c r="M249"/>
  <c r="M242"/>
  <c r="K242"/>
  <c r="M238"/>
  <c r="M234"/>
  <c r="K234"/>
  <c r="M227"/>
  <c r="K227"/>
  <c r="M223"/>
  <c r="K223"/>
  <c r="M209"/>
  <c r="M207"/>
  <c r="M205"/>
  <c r="M203"/>
  <c r="K203"/>
  <c r="M197"/>
  <c r="K197"/>
  <c r="M194"/>
  <c r="K194"/>
  <c r="M191"/>
  <c r="K191"/>
  <c r="N190"/>
  <c r="M190"/>
  <c r="K190"/>
  <c r="M188"/>
  <c r="M186"/>
  <c r="M184"/>
  <c r="M183"/>
  <c r="M181"/>
  <c r="M176"/>
  <c r="N172"/>
  <c r="M168"/>
  <c r="M158"/>
  <c r="K158"/>
  <c r="M152"/>
  <c r="K152"/>
  <c r="M149"/>
  <c r="M148"/>
  <c r="M141"/>
  <c r="K141"/>
  <c r="N138"/>
  <c r="M138"/>
  <c r="L138"/>
  <c r="K138"/>
  <c r="M134"/>
  <c r="M133"/>
  <c r="M131"/>
  <c r="K131"/>
  <c r="N126"/>
  <c r="M126"/>
  <c r="L126"/>
  <c r="K126"/>
  <c r="N125"/>
  <c r="L125"/>
  <c r="M124"/>
  <c r="K124"/>
  <c r="M120"/>
  <c r="N116"/>
  <c r="M111"/>
  <c r="L111"/>
  <c r="K111"/>
  <c r="N110"/>
  <c r="M110"/>
  <c r="L110"/>
  <c r="K110"/>
  <c r="N105"/>
  <c r="L105"/>
  <c r="M97"/>
  <c r="K97"/>
  <c r="N94"/>
  <c r="M94"/>
  <c r="L94"/>
  <c r="K94"/>
  <c r="N91"/>
  <c r="L91"/>
  <c r="M72"/>
  <c r="K72"/>
  <c r="K59"/>
  <c r="M57"/>
  <c r="K57"/>
  <c r="N52"/>
  <c r="N51"/>
  <c r="M50"/>
  <c r="K50"/>
  <c r="N48"/>
  <c r="M48"/>
  <c r="L48"/>
  <c r="K48"/>
  <c r="M44"/>
  <c r="K44"/>
  <c r="N42"/>
  <c r="L42"/>
  <c r="N40"/>
  <c r="M40"/>
  <c r="L40"/>
  <c r="K40"/>
  <c r="N39"/>
  <c r="L39"/>
  <c r="N38"/>
  <c r="L38"/>
  <c r="L35"/>
  <c r="L34"/>
  <c r="N33"/>
  <c r="L33"/>
  <c r="N32"/>
  <c r="L32"/>
  <c r="N28"/>
  <c r="M28"/>
  <c r="K28"/>
  <c r="M16"/>
  <c r="K16"/>
  <c r="M14"/>
  <c r="K14"/>
  <c r="K12"/>
  <c r="N11"/>
  <c r="L11"/>
  <c r="K11"/>
  <c r="I395"/>
  <c r="I394" s="1"/>
  <c r="I393" s="1"/>
  <c r="I391"/>
  <c r="I390"/>
  <c r="I386"/>
  <c r="I385" s="1"/>
  <c r="I384" s="1"/>
  <c r="I383" s="1"/>
  <c r="I380"/>
  <c r="I379"/>
  <c r="I378"/>
  <c r="I376"/>
  <c r="J373"/>
  <c r="I373"/>
  <c r="J372"/>
  <c r="I372"/>
  <c r="I369"/>
  <c r="I367"/>
  <c r="I366" s="1"/>
  <c r="I365" s="1"/>
  <c r="I364" s="1"/>
  <c r="J362"/>
  <c r="I362"/>
  <c r="J361"/>
  <c r="I361"/>
  <c r="I360"/>
  <c r="I359" s="1"/>
  <c r="I358" s="1"/>
  <c r="I356"/>
  <c r="I354"/>
  <c r="I353"/>
  <c r="J350"/>
  <c r="J345" s="1"/>
  <c r="J344" s="1"/>
  <c r="I350"/>
  <c r="I349"/>
  <c r="I348"/>
  <c r="I345" s="1"/>
  <c r="I346"/>
  <c r="I342"/>
  <c r="I341" s="1"/>
  <c r="I340" s="1"/>
  <c r="I338" s="1"/>
  <c r="I335"/>
  <c r="I332"/>
  <c r="I331"/>
  <c r="J329"/>
  <c r="J325" s="1"/>
  <c r="J320" s="1"/>
  <c r="I329"/>
  <c r="I326"/>
  <c r="I322"/>
  <c r="I321" s="1"/>
  <c r="I318"/>
  <c r="I317" s="1"/>
  <c r="I313" s="1"/>
  <c r="J315"/>
  <c r="I315"/>
  <c r="J314"/>
  <c r="I314"/>
  <c r="J313"/>
  <c r="I309"/>
  <c r="I307"/>
  <c r="I303"/>
  <c r="I302" s="1"/>
  <c r="I301" s="1"/>
  <c r="I298"/>
  <c r="I294"/>
  <c r="I292" s="1"/>
  <c r="I288"/>
  <c r="J286"/>
  <c r="I286"/>
  <c r="J285"/>
  <c r="J284" s="1"/>
  <c r="I285"/>
  <c r="I284" s="1"/>
  <c r="I280"/>
  <c r="I276"/>
  <c r="J271"/>
  <c r="I271"/>
  <c r="I269"/>
  <c r="I266"/>
  <c r="I264" s="1"/>
  <c r="J263"/>
  <c r="J262" s="1"/>
  <c r="I258"/>
  <c r="I257" s="1"/>
  <c r="I255"/>
  <c r="I254" s="1"/>
  <c r="I252"/>
  <c r="J250"/>
  <c r="I250"/>
  <c r="I248"/>
  <c r="I246"/>
  <c r="I244"/>
  <c r="I241"/>
  <c r="J239"/>
  <c r="J236" s="1"/>
  <c r="I239"/>
  <c r="I237"/>
  <c r="I233"/>
  <c r="I232" s="1"/>
  <c r="I231" s="1"/>
  <c r="I225"/>
  <c r="I222"/>
  <c r="I221" s="1"/>
  <c r="I217"/>
  <c r="I216" s="1"/>
  <c r="I212"/>
  <c r="I211" s="1"/>
  <c r="I210" s="1"/>
  <c r="J206"/>
  <c r="I206"/>
  <c r="I202"/>
  <c r="I199"/>
  <c r="J198"/>
  <c r="J196"/>
  <c r="I196"/>
  <c r="J195"/>
  <c r="I195"/>
  <c r="J193"/>
  <c r="L193" s="1"/>
  <c r="I193"/>
  <c r="K193" s="1"/>
  <c r="I189"/>
  <c r="I185"/>
  <c r="J180"/>
  <c r="I180"/>
  <c r="J179"/>
  <c r="I177"/>
  <c r="I175" s="1"/>
  <c r="I173"/>
  <c r="J170"/>
  <c r="I170"/>
  <c r="K170" s="1"/>
  <c r="J169"/>
  <c r="J167"/>
  <c r="I167"/>
  <c r="J166"/>
  <c r="I166"/>
  <c r="I163"/>
  <c r="I156"/>
  <c r="I155" s="1"/>
  <c r="I154"/>
  <c r="J151"/>
  <c r="I151"/>
  <c r="J150"/>
  <c r="J135" s="1"/>
  <c r="I150"/>
  <c r="I147"/>
  <c r="I145"/>
  <c r="I143"/>
  <c r="I142" s="1"/>
  <c r="I140"/>
  <c r="I137"/>
  <c r="I132"/>
  <c r="I130"/>
  <c r="I128"/>
  <c r="I125"/>
  <c r="I122"/>
  <c r="I119"/>
  <c r="I118" s="1"/>
  <c r="I117"/>
  <c r="I112"/>
  <c r="I108"/>
  <c r="I107"/>
  <c r="I105"/>
  <c r="I104"/>
  <c r="I103" s="1"/>
  <c r="I102" s="1"/>
  <c r="N102"/>
  <c r="I100"/>
  <c r="I99" s="1"/>
  <c r="I98" s="1"/>
  <c r="J93"/>
  <c r="I93"/>
  <c r="I91"/>
  <c r="J87"/>
  <c r="I87"/>
  <c r="J86"/>
  <c r="J82"/>
  <c r="J81" s="1"/>
  <c r="I82"/>
  <c r="I81" s="1"/>
  <c r="I79"/>
  <c r="I78" s="1"/>
  <c r="J74"/>
  <c r="J73" s="1"/>
  <c r="J68" s="1"/>
  <c r="I74"/>
  <c r="I73"/>
  <c r="I71"/>
  <c r="I70" s="1"/>
  <c r="I69" s="1"/>
  <c r="J66"/>
  <c r="I66"/>
  <c r="J65"/>
  <c r="I65"/>
  <c r="I64"/>
  <c r="J60"/>
  <c r="I60"/>
  <c r="I58"/>
  <c r="J56"/>
  <c r="I56"/>
  <c r="J53"/>
  <c r="I53"/>
  <c r="I52"/>
  <c r="I51" s="1"/>
  <c r="I49"/>
  <c r="J47"/>
  <c r="I47"/>
  <c r="I43"/>
  <c r="I42" s="1"/>
  <c r="I39"/>
  <c r="I38" s="1"/>
  <c r="I36"/>
  <c r="I35" s="1"/>
  <c r="I33"/>
  <c r="J30"/>
  <c r="I30"/>
  <c r="J29"/>
  <c r="J25" s="1"/>
  <c r="J27"/>
  <c r="I27"/>
  <c r="J26"/>
  <c r="I26"/>
  <c r="I17"/>
  <c r="I15"/>
  <c r="I13"/>
  <c r="J10"/>
  <c r="J9" s="1"/>
  <c r="J8" s="1"/>
  <c r="I10"/>
  <c r="I375" l="1"/>
  <c r="I371" s="1"/>
  <c r="I325"/>
  <c r="N193"/>
  <c r="J178"/>
  <c r="J300"/>
  <c r="I127"/>
  <c r="J165"/>
  <c r="I236"/>
  <c r="J235"/>
  <c r="I275"/>
  <c r="I334"/>
  <c r="J46"/>
  <c r="J77"/>
  <c r="J76" s="1"/>
  <c r="I55"/>
  <c r="I121"/>
  <c r="I291"/>
  <c r="I290" s="1"/>
  <c r="I344"/>
  <c r="I9"/>
  <c r="I8" s="1"/>
  <c r="I32"/>
  <c r="I29" s="1"/>
  <c r="I25" s="1"/>
  <c r="I23" s="1"/>
  <c r="I22" s="1"/>
  <c r="I21" s="1"/>
  <c r="I34"/>
  <c r="I63"/>
  <c r="I68"/>
  <c r="I86"/>
  <c r="I77" s="1"/>
  <c r="I116"/>
  <c r="I136"/>
  <c r="I135" s="1"/>
  <c r="I162"/>
  <c r="I172"/>
  <c r="I174"/>
  <c r="I179"/>
  <c r="I198"/>
  <c r="I243"/>
  <c r="I263"/>
  <c r="J55"/>
  <c r="I46"/>
  <c r="J230" l="1"/>
  <c r="J401" s="1"/>
  <c r="J402"/>
  <c r="I320"/>
  <c r="I300" s="1"/>
  <c r="I235"/>
  <c r="I169"/>
  <c r="K169" s="1"/>
  <c r="I262"/>
  <c r="I178"/>
  <c r="I161"/>
  <c r="I115"/>
  <c r="I62"/>
  <c r="J45"/>
  <c r="J7" s="1"/>
  <c r="J397" s="1"/>
  <c r="G154"/>
  <c r="K154" l="1"/>
  <c r="M154"/>
  <c r="I114"/>
  <c r="I230"/>
  <c r="I45"/>
  <c r="I7" s="1"/>
  <c r="I165"/>
  <c r="H424"/>
  <c r="G307"/>
  <c r="G151"/>
  <c r="G356"/>
  <c r="G315"/>
  <c r="G280"/>
  <c r="G71"/>
  <c r="G74"/>
  <c r="H74"/>
  <c r="G258"/>
  <c r="G177"/>
  <c r="M177" s="1"/>
  <c r="H435"/>
  <c r="G66"/>
  <c r="G47"/>
  <c r="G335"/>
  <c r="G445"/>
  <c r="G444"/>
  <c r="H108"/>
  <c r="G322"/>
  <c r="G326"/>
  <c r="H10"/>
  <c r="G367"/>
  <c r="G366" s="1"/>
  <c r="G360"/>
  <c r="G349"/>
  <c r="G53"/>
  <c r="H286"/>
  <c r="H167"/>
  <c r="H436"/>
  <c r="H170"/>
  <c r="H169" s="1"/>
  <c r="H362"/>
  <c r="G122"/>
  <c r="M122" s="1"/>
  <c r="H315"/>
  <c r="H449"/>
  <c r="H448"/>
  <c r="H447"/>
  <c r="G447"/>
  <c r="H446"/>
  <c r="H445"/>
  <c r="H444"/>
  <c r="H443"/>
  <c r="G443"/>
  <c r="H442"/>
  <c r="H441"/>
  <c r="H440"/>
  <c r="H438"/>
  <c r="G438"/>
  <c r="H180"/>
  <c r="G331"/>
  <c r="G329" s="1"/>
  <c r="H250"/>
  <c r="G449"/>
  <c r="H439"/>
  <c r="G196"/>
  <c r="H193"/>
  <c r="G193"/>
  <c r="M193" s="1"/>
  <c r="H437"/>
  <c r="G222"/>
  <c r="G217"/>
  <c r="G294"/>
  <c r="G189"/>
  <c r="M189" s="1"/>
  <c r="G180"/>
  <c r="M180" s="1"/>
  <c r="H66"/>
  <c r="G298"/>
  <c r="G93"/>
  <c r="H60"/>
  <c r="H53"/>
  <c r="H27"/>
  <c r="H30"/>
  <c r="L30" s="1"/>
  <c r="G173"/>
  <c r="H350"/>
  <c r="G225"/>
  <c r="G276"/>
  <c r="G269"/>
  <c r="G156"/>
  <c r="M156" s="1"/>
  <c r="H151"/>
  <c r="G58"/>
  <c r="K58" s="1"/>
  <c r="G49"/>
  <c r="G36"/>
  <c r="G395"/>
  <c r="G132"/>
  <c r="G33"/>
  <c r="G394"/>
  <c r="G393" s="1"/>
  <c r="G125"/>
  <c r="G303"/>
  <c r="G332"/>
  <c r="G39"/>
  <c r="G147"/>
  <c r="M147" s="1"/>
  <c r="G250"/>
  <c r="G255"/>
  <c r="G202"/>
  <c r="G185"/>
  <c r="M185" s="1"/>
  <c r="G342"/>
  <c r="G117"/>
  <c r="H373"/>
  <c r="G373"/>
  <c r="G137"/>
  <c r="M137" s="1"/>
  <c r="H416"/>
  <c r="H414"/>
  <c r="G414"/>
  <c r="H413"/>
  <c r="G413"/>
  <c r="H412"/>
  <c r="H411"/>
  <c r="H431"/>
  <c r="H430"/>
  <c r="H428"/>
  <c r="H427"/>
  <c r="H425"/>
  <c r="H423"/>
  <c r="H422"/>
  <c r="H421"/>
  <c r="G428"/>
  <c r="G425"/>
  <c r="G64"/>
  <c r="G391"/>
  <c r="G305"/>
  <c r="G233"/>
  <c r="G140"/>
  <c r="G232"/>
  <c r="G13"/>
  <c r="G15"/>
  <c r="G43"/>
  <c r="G27"/>
  <c r="G105"/>
  <c r="G421"/>
  <c r="G348"/>
  <c r="G354"/>
  <c r="G346"/>
  <c r="G52"/>
  <c r="H426"/>
  <c r="H409"/>
  <c r="G431"/>
  <c r="G430"/>
  <c r="G288"/>
  <c r="H87"/>
  <c r="L87" s="1"/>
  <c r="G87"/>
  <c r="M87" s="1"/>
  <c r="G10"/>
  <c r="K10" s="1"/>
  <c r="G252"/>
  <c r="G376"/>
  <c r="G241"/>
  <c r="G424"/>
  <c r="H405"/>
  <c r="G79"/>
  <c r="G369"/>
  <c r="G266"/>
  <c r="G246"/>
  <c r="G237"/>
  <c r="G380"/>
  <c r="G318"/>
  <c r="G175"/>
  <c r="G104"/>
  <c r="M104" s="1"/>
  <c r="G128"/>
  <c r="H206"/>
  <c r="H198" s="1"/>
  <c r="H93"/>
  <c r="H47"/>
  <c r="H56"/>
  <c r="H196"/>
  <c r="H195" s="1"/>
  <c r="H150"/>
  <c r="H135" s="1"/>
  <c r="G130"/>
  <c r="M130" s="1"/>
  <c r="G91"/>
  <c r="H271"/>
  <c r="H263" s="1"/>
  <c r="H262" s="1"/>
  <c r="H239"/>
  <c r="H236" s="1"/>
  <c r="G60"/>
  <c r="G254"/>
  <c r="G145"/>
  <c r="M145" s="1"/>
  <c r="G143"/>
  <c r="M143" s="1"/>
  <c r="G271"/>
  <c r="G212"/>
  <c r="M212" s="1"/>
  <c r="G82"/>
  <c r="G239"/>
  <c r="G100"/>
  <c r="M100" s="1"/>
  <c r="G30"/>
  <c r="G167"/>
  <c r="G359"/>
  <c r="G163"/>
  <c r="M163" s="1"/>
  <c r="G244"/>
  <c r="G112"/>
  <c r="M112" s="1"/>
  <c r="G116"/>
  <c r="G170"/>
  <c r="M170" s="1"/>
  <c r="G286"/>
  <c r="G390" l="1"/>
  <c r="M390" s="1"/>
  <c r="M391"/>
  <c r="M380"/>
  <c r="K373"/>
  <c r="M373"/>
  <c r="K376"/>
  <c r="M376"/>
  <c r="H372"/>
  <c r="L373"/>
  <c r="N373"/>
  <c r="M369"/>
  <c r="H361"/>
  <c r="N362"/>
  <c r="M356"/>
  <c r="K356"/>
  <c r="H345"/>
  <c r="L350"/>
  <c r="N350"/>
  <c r="K342"/>
  <c r="M342"/>
  <c r="M335"/>
  <c r="K335"/>
  <c r="M332"/>
  <c r="K332"/>
  <c r="M329"/>
  <c r="K329"/>
  <c r="M326"/>
  <c r="K326"/>
  <c r="G321"/>
  <c r="M322"/>
  <c r="K322"/>
  <c r="G317"/>
  <c r="M318"/>
  <c r="K318"/>
  <c r="H314"/>
  <c r="N315"/>
  <c r="G314"/>
  <c r="M315"/>
  <c r="K315"/>
  <c r="M307"/>
  <c r="M305"/>
  <c r="K305"/>
  <c r="H285"/>
  <c r="N286"/>
  <c r="L286"/>
  <c r="M298"/>
  <c r="G292"/>
  <c r="M292" s="1"/>
  <c r="M294"/>
  <c r="M286"/>
  <c r="K286"/>
  <c r="K280"/>
  <c r="M280"/>
  <c r="M276"/>
  <c r="K276"/>
  <c r="M271"/>
  <c r="K271"/>
  <c r="M266"/>
  <c r="K246"/>
  <c r="M246"/>
  <c r="K239"/>
  <c r="M239"/>
  <c r="K222"/>
  <c r="M222"/>
  <c r="M217"/>
  <c r="K217"/>
  <c r="H86"/>
  <c r="M79"/>
  <c r="K79"/>
  <c r="G51"/>
  <c r="K52"/>
  <c r="M52"/>
  <c r="G162"/>
  <c r="M254"/>
  <c r="K91"/>
  <c r="M91"/>
  <c r="L135"/>
  <c r="N135"/>
  <c r="H55"/>
  <c r="L56"/>
  <c r="N56"/>
  <c r="M128"/>
  <c r="G174"/>
  <c r="M174" s="1"/>
  <c r="M175"/>
  <c r="K241"/>
  <c r="M241"/>
  <c r="K252"/>
  <c r="M252"/>
  <c r="K105"/>
  <c r="M105"/>
  <c r="G42"/>
  <c r="K43"/>
  <c r="M43"/>
  <c r="K13"/>
  <c r="M13"/>
  <c r="K140"/>
  <c r="M140"/>
  <c r="K64"/>
  <c r="M64"/>
  <c r="K202"/>
  <c r="M202"/>
  <c r="M250"/>
  <c r="K125"/>
  <c r="M125"/>
  <c r="G32"/>
  <c r="K33"/>
  <c r="M33"/>
  <c r="M269"/>
  <c r="K225"/>
  <c r="M225"/>
  <c r="G172"/>
  <c r="M172" s="1"/>
  <c r="M173"/>
  <c r="H26"/>
  <c r="L27"/>
  <c r="N27"/>
  <c r="L60"/>
  <c r="N60"/>
  <c r="N250"/>
  <c r="I76"/>
  <c r="G115"/>
  <c r="K116"/>
  <c r="M116"/>
  <c r="M244"/>
  <c r="G166"/>
  <c r="M166" s="1"/>
  <c r="M167"/>
  <c r="G99"/>
  <c r="M99" s="1"/>
  <c r="G81"/>
  <c r="K82"/>
  <c r="M82"/>
  <c r="G103"/>
  <c r="K237"/>
  <c r="M237"/>
  <c r="G26"/>
  <c r="K27"/>
  <c r="M27"/>
  <c r="G231"/>
  <c r="K232"/>
  <c r="M232"/>
  <c r="K233"/>
  <c r="M233"/>
  <c r="K117"/>
  <c r="M117"/>
  <c r="G440"/>
  <c r="K255"/>
  <c r="M255"/>
  <c r="M132"/>
  <c r="G155"/>
  <c r="M155" s="1"/>
  <c r="H65"/>
  <c r="L66"/>
  <c r="N66"/>
  <c r="G221"/>
  <c r="G195"/>
  <c r="M195" s="1"/>
  <c r="K196"/>
  <c r="M196"/>
  <c r="H107"/>
  <c r="G257"/>
  <c r="K258"/>
  <c r="M258"/>
  <c r="G70"/>
  <c r="K71"/>
  <c r="M71"/>
  <c r="G150"/>
  <c r="K151"/>
  <c r="M151"/>
  <c r="I228"/>
  <c r="H73"/>
  <c r="H68" s="1"/>
  <c r="N68" s="1"/>
  <c r="N74"/>
  <c r="K74"/>
  <c r="M74"/>
  <c r="G69"/>
  <c r="K70"/>
  <c r="M70"/>
  <c r="G65"/>
  <c r="M66"/>
  <c r="K66"/>
  <c r="K60"/>
  <c r="M60"/>
  <c r="L55"/>
  <c r="N55"/>
  <c r="M53"/>
  <c r="K53"/>
  <c r="K49"/>
  <c r="M49"/>
  <c r="L47"/>
  <c r="N47"/>
  <c r="M47"/>
  <c r="K47"/>
  <c r="K39"/>
  <c r="M39"/>
  <c r="M36"/>
  <c r="K36"/>
  <c r="H29"/>
  <c r="N30"/>
  <c r="G29"/>
  <c r="K30"/>
  <c r="M30"/>
  <c r="K15"/>
  <c r="M15"/>
  <c r="H9"/>
  <c r="L10"/>
  <c r="N10"/>
  <c r="M10"/>
  <c r="G206"/>
  <c r="M206" s="1"/>
  <c r="G309"/>
  <c r="G325"/>
  <c r="G416"/>
  <c r="G108"/>
  <c r="G448"/>
  <c r="G427"/>
  <c r="G211"/>
  <c r="M211" s="1"/>
  <c r="G119"/>
  <c r="M119" s="1"/>
  <c r="G107"/>
  <c r="G56"/>
  <c r="H46"/>
  <c r="H329"/>
  <c r="H415"/>
  <c r="G199"/>
  <c r="M199" s="1"/>
  <c r="H429"/>
  <c r="G441"/>
  <c r="G46"/>
  <c r="G142"/>
  <c r="M142" s="1"/>
  <c r="G379"/>
  <c r="H235"/>
  <c r="G375"/>
  <c r="G121"/>
  <c r="G275"/>
  <c r="G285"/>
  <c r="G358"/>
  <c r="G291"/>
  <c r="G98"/>
  <c r="M98" s="1"/>
  <c r="H166"/>
  <c r="G169"/>
  <c r="M169" s="1"/>
  <c r="G302"/>
  <c r="G365"/>
  <c r="G136"/>
  <c r="M136" s="1"/>
  <c r="G179"/>
  <c r="G420"/>
  <c r="G362"/>
  <c r="G426"/>
  <c r="G353"/>
  <c r="G437"/>
  <c r="G25"/>
  <c r="H25"/>
  <c r="H450"/>
  <c r="G216"/>
  <c r="G372"/>
  <c r="G341"/>
  <c r="G38"/>
  <c r="H410"/>
  <c r="H420"/>
  <c r="H82"/>
  <c r="G439"/>
  <c r="G429"/>
  <c r="G210"/>
  <c r="M210" s="1"/>
  <c r="G63"/>
  <c r="G236"/>
  <c r="G411"/>
  <c r="G313"/>
  <c r="G436"/>
  <c r="G423"/>
  <c r="G415"/>
  <c r="H179"/>
  <c r="G86"/>
  <c r="G127"/>
  <c r="M127" s="1"/>
  <c r="G264"/>
  <c r="G78"/>
  <c r="G446"/>
  <c r="G35"/>
  <c r="G442"/>
  <c r="G412"/>
  <c r="G248"/>
  <c r="G435"/>
  <c r="G410"/>
  <c r="G350"/>
  <c r="G409"/>
  <c r="G17"/>
  <c r="G386"/>
  <c r="M386" s="1"/>
  <c r="G422"/>
  <c r="G73"/>
  <c r="G378" l="1"/>
  <c r="M379"/>
  <c r="L372"/>
  <c r="N372"/>
  <c r="K372"/>
  <c r="M372"/>
  <c r="K375"/>
  <c r="M375"/>
  <c r="G364"/>
  <c r="M365"/>
  <c r="N361"/>
  <c r="G361"/>
  <c r="M362"/>
  <c r="M353"/>
  <c r="K353"/>
  <c r="H344"/>
  <c r="L345"/>
  <c r="N345"/>
  <c r="M350"/>
  <c r="K350"/>
  <c r="K341"/>
  <c r="M341"/>
  <c r="H325"/>
  <c r="H320" s="1"/>
  <c r="N329"/>
  <c r="L329"/>
  <c r="L325"/>
  <c r="N325"/>
  <c r="H417"/>
  <c r="M325"/>
  <c r="K325"/>
  <c r="M321"/>
  <c r="K321"/>
  <c r="M317"/>
  <c r="K317"/>
  <c r="H313"/>
  <c r="N314"/>
  <c r="M314"/>
  <c r="K314"/>
  <c r="M313"/>
  <c r="K313"/>
  <c r="M309"/>
  <c r="K309"/>
  <c r="G301"/>
  <c r="K302"/>
  <c r="M302"/>
  <c r="H284"/>
  <c r="N285"/>
  <c r="L285"/>
  <c r="M291"/>
  <c r="G284"/>
  <c r="M285"/>
  <c r="K285"/>
  <c r="M275"/>
  <c r="K275"/>
  <c r="H230"/>
  <c r="N235"/>
  <c r="L235"/>
  <c r="K221"/>
  <c r="M221"/>
  <c r="N86"/>
  <c r="L86"/>
  <c r="L82"/>
  <c r="N82"/>
  <c r="M81"/>
  <c r="K81"/>
  <c r="M78"/>
  <c r="K78"/>
  <c r="M248"/>
  <c r="M264"/>
  <c r="K86"/>
  <c r="M86"/>
  <c r="K63"/>
  <c r="M63"/>
  <c r="K216"/>
  <c r="M216"/>
  <c r="K179"/>
  <c r="M179"/>
  <c r="K121"/>
  <c r="M121"/>
  <c r="G118"/>
  <c r="M118" s="1"/>
  <c r="K150"/>
  <c r="M150"/>
  <c r="K257"/>
  <c r="M257"/>
  <c r="L65"/>
  <c r="N65"/>
  <c r="K26"/>
  <c r="M26"/>
  <c r="K115"/>
  <c r="M115"/>
  <c r="K32"/>
  <c r="M32"/>
  <c r="K51"/>
  <c r="M51"/>
  <c r="K17"/>
  <c r="M17"/>
  <c r="H178"/>
  <c r="N178" s="1"/>
  <c r="N179"/>
  <c r="K236"/>
  <c r="M236"/>
  <c r="G102"/>
  <c r="K107"/>
  <c r="M107"/>
  <c r="N29"/>
  <c r="L29"/>
  <c r="I224"/>
  <c r="H102"/>
  <c r="L107"/>
  <c r="N107"/>
  <c r="K231"/>
  <c r="M231"/>
  <c r="K103"/>
  <c r="M103"/>
  <c r="L26"/>
  <c r="N26"/>
  <c r="K42"/>
  <c r="M42"/>
  <c r="G161"/>
  <c r="M161" s="1"/>
  <c r="M162"/>
  <c r="M73"/>
  <c r="K73"/>
  <c r="K69"/>
  <c r="M69"/>
  <c r="M65"/>
  <c r="K65"/>
  <c r="G55"/>
  <c r="K56"/>
  <c r="M56"/>
  <c r="H45"/>
  <c r="L46"/>
  <c r="N46"/>
  <c r="M46"/>
  <c r="K46"/>
  <c r="K38"/>
  <c r="M38"/>
  <c r="M35"/>
  <c r="K35"/>
  <c r="N25"/>
  <c r="L25"/>
  <c r="M25"/>
  <c r="K25"/>
  <c r="K29"/>
  <c r="M29"/>
  <c r="H8"/>
  <c r="H7" s="1"/>
  <c r="L9"/>
  <c r="N9"/>
  <c r="H432"/>
  <c r="G198"/>
  <c r="G165"/>
  <c r="H165"/>
  <c r="G290"/>
  <c r="G135"/>
  <c r="G23"/>
  <c r="M23" s="1"/>
  <c r="G68"/>
  <c r="G450"/>
  <c r="G385"/>
  <c r="M385" s="1"/>
  <c r="G34"/>
  <c r="G62"/>
  <c r="H404"/>
  <c r="H81"/>
  <c r="G371"/>
  <c r="G417"/>
  <c r="G345"/>
  <c r="G243"/>
  <c r="G263"/>
  <c r="G114"/>
  <c r="G340"/>
  <c r="G432"/>
  <c r="G9"/>
  <c r="M378" l="1"/>
  <c r="K371"/>
  <c r="M371"/>
  <c r="M364"/>
  <c r="M361"/>
  <c r="L344"/>
  <c r="N344"/>
  <c r="M345"/>
  <c r="K345"/>
  <c r="K340"/>
  <c r="M340"/>
  <c r="L320"/>
  <c r="N320"/>
  <c r="N313"/>
  <c r="H300"/>
  <c r="K301"/>
  <c r="M301"/>
  <c r="N284"/>
  <c r="L284"/>
  <c r="M290"/>
  <c r="M284"/>
  <c r="K284"/>
  <c r="N230"/>
  <c r="L230"/>
  <c r="M198"/>
  <c r="K198"/>
  <c r="N165"/>
  <c r="L165"/>
  <c r="M165"/>
  <c r="K165"/>
  <c r="N81"/>
  <c r="L81"/>
  <c r="K102"/>
  <c r="M102"/>
  <c r="K114"/>
  <c r="M114"/>
  <c r="K263"/>
  <c r="M263"/>
  <c r="M243"/>
  <c r="K62"/>
  <c r="M62"/>
  <c r="K135"/>
  <c r="M135"/>
  <c r="I215"/>
  <c r="K68"/>
  <c r="M68"/>
  <c r="N45"/>
  <c r="L45"/>
  <c r="M55"/>
  <c r="K55"/>
  <c r="L7"/>
  <c r="M34"/>
  <c r="K34"/>
  <c r="L8"/>
  <c r="N8"/>
  <c r="M9"/>
  <c r="K9"/>
  <c r="G178"/>
  <c r="G22"/>
  <c r="M22" s="1"/>
  <c r="G338"/>
  <c r="G384"/>
  <c r="M384" s="1"/>
  <c r="G8"/>
  <c r="G262"/>
  <c r="G344"/>
  <c r="H403"/>
  <c r="H77"/>
  <c r="G45"/>
  <c r="G235"/>
  <c r="M344" l="1"/>
  <c r="K344"/>
  <c r="M338"/>
  <c r="K338"/>
  <c r="N300"/>
  <c r="L300"/>
  <c r="M262"/>
  <c r="K262"/>
  <c r="M235"/>
  <c r="K235"/>
  <c r="N77"/>
  <c r="L77"/>
  <c r="K178"/>
  <c r="M178"/>
  <c r="G77"/>
  <c r="I214"/>
  <c r="N7"/>
  <c r="M45"/>
  <c r="K45"/>
  <c r="M8"/>
  <c r="K8"/>
  <c r="G21"/>
  <c r="M21" s="1"/>
  <c r="G383"/>
  <c r="G334"/>
  <c r="G230"/>
  <c r="H402"/>
  <c r="H76"/>
  <c r="M383" l="1"/>
  <c r="K383"/>
  <c r="G320"/>
  <c r="G300" s="1"/>
  <c r="M300" s="1"/>
  <c r="M334"/>
  <c r="K334"/>
  <c r="N76"/>
  <c r="L76"/>
  <c r="K77"/>
  <c r="M77"/>
  <c r="G76"/>
  <c r="K230"/>
  <c r="M230"/>
  <c r="I397"/>
  <c r="G7"/>
  <c r="H397"/>
  <c r="H401"/>
  <c r="G228"/>
  <c r="N397" l="1"/>
  <c r="L397"/>
  <c r="K320"/>
  <c r="M320"/>
  <c r="K300"/>
  <c r="K76"/>
  <c r="M76"/>
  <c r="K228"/>
  <c r="M228"/>
  <c r="M7"/>
  <c r="K7"/>
  <c r="G224"/>
  <c r="K224" l="1"/>
  <c r="M224"/>
  <c r="G215"/>
  <c r="G404"/>
  <c r="G403"/>
  <c r="G405"/>
  <c r="K215" l="1"/>
  <c r="M215"/>
  <c r="G214"/>
  <c r="G402"/>
  <c r="K214" l="1"/>
  <c r="M214"/>
  <c r="G397"/>
  <c r="G401"/>
  <c r="M397" l="1"/>
  <c r="K397"/>
  <c r="E432"/>
  <c r="E417"/>
</calcChain>
</file>

<file path=xl/sharedStrings.xml><?xml version="1.0" encoding="utf-8"?>
<sst xmlns="http://schemas.openxmlformats.org/spreadsheetml/2006/main" count="2039" uniqueCount="190">
  <si>
    <t>Рз</t>
  </si>
  <si>
    <t>ПР</t>
  </si>
  <si>
    <t>ЦСР</t>
  </si>
  <si>
    <t>ВР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</si>
  <si>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</si>
  <si>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607</t>
  </si>
  <si>
    <t>Код ГР БС</t>
  </si>
  <si>
    <t>Общегосударственные вопросы</t>
  </si>
  <si>
    <t>01</t>
  </si>
  <si>
    <t>02</t>
  </si>
  <si>
    <t>03</t>
  </si>
  <si>
    <t>14</t>
  </si>
  <si>
    <t>Другие общегосударственные вопросы</t>
  </si>
  <si>
    <t>605</t>
  </si>
  <si>
    <t>04</t>
  </si>
  <si>
    <t>12</t>
  </si>
  <si>
    <t>Национальная экономика</t>
  </si>
  <si>
    <t>Другие вопросы в области национальной экономики</t>
  </si>
  <si>
    <t>606</t>
  </si>
  <si>
    <t>610</t>
  </si>
  <si>
    <t>611</t>
  </si>
  <si>
    <t>612</t>
  </si>
  <si>
    <t>07</t>
  </si>
  <si>
    <t>11</t>
  </si>
  <si>
    <t>Обслуживание государственного и муниципального долга</t>
  </si>
  <si>
    <t>Национальная оборона</t>
  </si>
  <si>
    <t>Мобилизационная подготовка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</si>
  <si>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</si>
  <si>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</si>
  <si>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09</t>
  </si>
  <si>
    <t>08</t>
  </si>
  <si>
    <t>Транспорт</t>
  </si>
  <si>
    <t>Жилищно-коммунальное хозяйство</t>
  </si>
  <si>
    <t>05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</si>
  <si>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</si>
  <si>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</si>
  <si>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</si>
  <si>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06</t>
  </si>
  <si>
    <t>Охрана окружающей среды</t>
  </si>
  <si>
    <t>Другие вопросы в области окружающей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</si>
  <si>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</si>
  <si>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</si>
  <si>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</si>
  <si>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</si>
  <si>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</si>
  <si>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10</t>
  </si>
  <si>
    <t>Социальная политика</t>
  </si>
  <si>
    <t>Социальное обеспечение населения</t>
  </si>
  <si>
    <t>Культура</t>
  </si>
  <si>
    <t>Охрана семьи и детства</t>
  </si>
  <si>
    <t>909</t>
  </si>
  <si>
    <t>Физическая культура и спорт</t>
  </si>
  <si>
    <t>ВСЕГО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</si>
  <si>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</si>
  <si>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вопросы в области социальной политики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</si>
  <si>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</si>
  <si>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Бюджетные инвестиции</t>
  </si>
  <si>
    <t>Общеэкономические вопросы</t>
  </si>
  <si>
    <t>по ведомствам</t>
  </si>
  <si>
    <t>по разделам</t>
  </si>
  <si>
    <t>по подразделам</t>
  </si>
  <si>
    <t>по целевым</t>
  </si>
  <si>
    <t>613</t>
  </si>
  <si>
    <t>Другие вопросы в области национальной безопасности и правоохранительной деятельности</t>
  </si>
  <si>
    <t>КОНТРОЛИ</t>
  </si>
  <si>
    <t>по видам расходов</t>
  </si>
  <si>
    <t>ПО ВЕДОМСТВАМ</t>
  </si>
  <si>
    <t>Итого</t>
  </si>
  <si>
    <t>ПО РАЗДЕЛАМ</t>
  </si>
  <si>
    <t>Жилищное хозяйство</t>
  </si>
  <si>
    <t>13</t>
  </si>
  <si>
    <t>Обслуживание государственного внутреннего и муниципального долга</t>
  </si>
  <si>
    <t>Физическая культура</t>
  </si>
  <si>
    <t>Культура, кинематография</t>
  </si>
  <si>
    <t>Другие вопросы в области культуры, кинематографии</t>
  </si>
  <si>
    <t>Дорожное хозяйство (дорожные фонды)</t>
  </si>
  <si>
    <t xml:space="preserve">01 </t>
  </si>
  <si>
    <t xml:space="preserve">06 </t>
  </si>
  <si>
    <t>870</t>
  </si>
  <si>
    <t>120</t>
  </si>
  <si>
    <t>240</t>
  </si>
  <si>
    <t>850</t>
  </si>
  <si>
    <t xml:space="preserve">Расходы на выплаты персоналу государственных (муниципальных) органов 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</si>
  <si>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</si>
  <si>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</si>
  <si>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310</t>
  </si>
  <si>
    <t>Публичные нормативные социальные выплаты гражданам</t>
  </si>
  <si>
    <t>110</t>
  </si>
  <si>
    <t>Расходы на выплаты персоналу казенных учреждений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</si>
  <si>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</si>
  <si>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</si>
  <si>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630</t>
  </si>
  <si>
    <t>Субсидии некоммерческим организациям (за исключением государственных (муниципальных) учреждений)</t>
  </si>
  <si>
    <t>730</t>
  </si>
  <si>
    <t>Обслуживание муниципального долга</t>
  </si>
  <si>
    <t>Расходы на выплату персоналу казенных учреждений</t>
  </si>
  <si>
    <t>Расходы на выплату персоналу государственных (муниципальных) органов</t>
  </si>
  <si>
    <t>410</t>
  </si>
  <si>
    <t>Муниципальная программа "Развитие культуры городского округа Кинель на 2013-2017 годы"</t>
  </si>
  <si>
    <t xml:space="preserve">Всего </t>
  </si>
  <si>
    <t>в том числе за счет безвозмездных поступлений</t>
  </si>
  <si>
    <t>Субсидии бюджетным учреждениям</t>
  </si>
  <si>
    <t>Муниципальная программа "Реализация молодежной политики в городском округе Самарской области на 2013-2017 годы".</t>
  </si>
  <si>
    <t>620</t>
  </si>
  <si>
    <t>Субсидии автономным учреждениям</t>
  </si>
  <si>
    <t>Муниципальная программа по противодействию незаконному обороту наркотических средств, профилактике наркомании и реабилитации наркозависимых лиц в городском округе Кинель на 2013-2017 годы.</t>
  </si>
  <si>
    <t>Муниципальная программа  "Развитие культуры городского округа Кинель Самарской области на 2013-2017 годы".</t>
  </si>
  <si>
    <t xml:space="preserve">Муниципальная  программа "Нравственно-патриотическое воспитание детей и молодежи на 2013-2017 годы". </t>
  </si>
  <si>
    <t>Социальные выплаты гражданам, кроме публичных нормативных социальных выплат</t>
  </si>
  <si>
    <t>320</t>
  </si>
  <si>
    <t>Муниципальная  программа "Предупреждение чрезвычайных ситуаций и снижение масштабов последствий при их возникновении на территории городского округа Кинель на 2015-2017 годы".</t>
  </si>
  <si>
    <t xml:space="preserve">Муниципальная программа по профилактике преступлений и правонарушений на территории городского округа Кинель Самарской области на 2014-2018 годы.
</t>
  </si>
  <si>
    <t>Муниципальная программа городского округа Кинель Самарской области "Комплексное благоустройство городского округа Кинель на 2014- 2017 годы".</t>
  </si>
  <si>
    <t>Муниципальная программа городского округа Кинель Самарской области по повышению безопасности дорожного движения на 2014-2018 годы.</t>
  </si>
  <si>
    <t>Муниципальная программа "Управление муниципальным имуществом, земельными ресурсами и содержание имущества казны в муниципальном образовании городской округ Кинель Самарской области на 2015-2017 годы"</t>
  </si>
  <si>
    <t>Муниципальная  программа по улучшению условий жизнедеятельности нуждающихся категорий граждан городского округа Кинель Самарской области на 2015-2017 годы.</t>
  </si>
  <si>
    <t>Непрограммные направления расходов бюджета муниципального образования</t>
  </si>
  <si>
    <t>Непрограммные расходы бюджета муниципального образования</t>
  </si>
  <si>
    <t>Наименование главного распорядителя средств бюджета городского округа, раздела, подраздела, целевой статьи,подгруппы видов расходов</t>
  </si>
  <si>
    <t>Администрация городского округа Кинель Самарской области</t>
  </si>
  <si>
    <t>Дума городского округа Кинель Самарской области</t>
  </si>
  <si>
    <t>Управление культуры и молодежной политики администрации городского округа Кинель Самарской области</t>
  </si>
  <si>
    <t>Управление архитектуры и градостроительства администрации городского округа Кинель Самарской области</t>
  </si>
  <si>
    <t>Управление финансами администрации городского округа Кинель Самарской области</t>
  </si>
  <si>
    <t>Комитет по управлению муниципальным имуществом  городского округа Кинель Самарской области</t>
  </si>
  <si>
    <t>Функционирование высшего должностного лица субъекта Российской Федерации и муниципального образования</t>
  </si>
  <si>
    <t>99 0 00 00000</t>
  </si>
  <si>
    <t>10 0 00 00000</t>
  </si>
  <si>
    <t>19 0 00 00000</t>
  </si>
  <si>
    <t>20 0 00 00000</t>
  </si>
  <si>
    <t>30 0 00 00000</t>
  </si>
  <si>
    <t>25 0 00 00000</t>
  </si>
  <si>
    <t>31 0 00 00000</t>
  </si>
  <si>
    <t>32 0 00 00000</t>
  </si>
  <si>
    <t>01 0 00 00000</t>
  </si>
  <si>
    <t>24 0 00 00000</t>
  </si>
  <si>
    <t>38 0 00 00000</t>
  </si>
  <si>
    <t>05 0 00 00000</t>
  </si>
  <si>
    <t>09 0 00 00000</t>
  </si>
  <si>
    <t>11 0 00 00000</t>
  </si>
  <si>
    <t>04 0 00 00000</t>
  </si>
  <si>
    <t>18 0 00 00000</t>
  </si>
  <si>
    <t>14 0 00 00000</t>
  </si>
  <si>
    <t>03 0 00 00000</t>
  </si>
  <si>
    <t>34 0 00 00000</t>
  </si>
  <si>
    <t>23 0 00 00000</t>
  </si>
  <si>
    <t>39 0 00 00000</t>
  </si>
  <si>
    <t>02 0 00 00000</t>
  </si>
  <si>
    <t>07 0 00 00000</t>
  </si>
  <si>
    <t>28 0 00 00000</t>
  </si>
  <si>
    <t>26 0 00 00000</t>
  </si>
  <si>
    <t>35 0 00 00000</t>
  </si>
  <si>
    <t xml:space="preserve">Муниципальная программа "Развитие инфомационного общества в муниципальном образовании городской округ Кинель на 2012-2017 годы" </t>
  </si>
  <si>
    <t>Муниципальная программа "Энергосбережение и повышение энергетической эффективности в городском округе Кинель на 2016-2020 годы".</t>
  </si>
  <si>
    <t xml:space="preserve">Муниципальная программа "Развитие сети дошкольных образовательных учреждений в городском округе Кинель на 2016-2018 годы".  </t>
  </si>
  <si>
    <t>Муниципальная программа "Капитальный и текущий ремонт зданий общеобразовательных учреждений городского округа Кинель на 2016-2018 годы".</t>
  </si>
  <si>
    <t>Муниципальная программа "Развитие муниципальной службы в городском округе Кинель Самарской области на 2016- 2020 годы".</t>
  </si>
  <si>
    <t>Муниципальная  программа "Развитие малого и среднего предпринимательства в городском округе Кинель Самарской области на 2016-2018 годы".</t>
  </si>
  <si>
    <t xml:space="preserve">Муниципальная  программа "Экологическая программа городского округа Кинель Самарской области на 2016-2020 годы".                                                                                                                 </t>
  </si>
  <si>
    <t xml:space="preserve">Муниципальная программа городского округа Кинель Самарской области "Поддержка семей с детьми в городском округе Кинель Самарской области на 2016-2018 годы". </t>
  </si>
  <si>
    <t xml:space="preserve">Муниципальная  программа "Комплекс мероприятий по поддержке сферы образования на территории городского округа Кинель на 2016 -2018 годы". </t>
  </si>
  <si>
    <t xml:space="preserve">Муниципальная программа "Развитие физической культуры и спорта в городском округе Кинель Самарской области на 2013-2017 годы".
</t>
  </si>
  <si>
    <t>Муниципальная программа "Стимулирование развития жилищного строительства в городском округе Кинель на 2016-2020 годы"</t>
  </si>
  <si>
    <t xml:space="preserve">Муниципальная  программа по созданию доступной среды жизнедеятельности лицам с ограниченными возможностями здоровья и их социальную интеграцию на 2016-2020 годы. </t>
  </si>
  <si>
    <t>350</t>
  </si>
  <si>
    <t>Премии и гранты</t>
  </si>
  <si>
    <t>Приобретение товаров, работ, услуг в пользу граждан в целях их социального обеспечения</t>
  </si>
  <si>
    <t>13 0 00 00000</t>
  </si>
  <si>
    <t>Муниципальная программа "Создание условий для оказания медицинской помощи населению городского округа Кинель на 2016-2018 годы"</t>
  </si>
  <si>
    <t>Исполнение судебных актов</t>
  </si>
  <si>
    <t>830</t>
  </si>
  <si>
    <t>Муниципальная программа "Экологическая программа городского округа Кинель Самарской области на 2016-2020 годы"</t>
  </si>
  <si>
    <t>Муниципальная программа городского округа Кинель Самарской области "Молодой семье – доступное жилье" на 2016-2020 годы.</t>
  </si>
  <si>
    <t>Дополнительное образование детей</t>
  </si>
  <si>
    <t>Муниципальная программа "Модернизация объектов коммунальной инфраструктуры городского округа Кинель на 2017-2019 годы"</t>
  </si>
  <si>
    <t>"</t>
  </si>
  <si>
    <t>Муниципальная программа "Профилактика терроризма и экстремизма, минимизация последствий проявлений терроризма и экстремизма в границах городского округа Кинель на 2017-2019 годы"</t>
  </si>
  <si>
    <t>ПО ВИДАМ РАСХОДОВ</t>
  </si>
  <si>
    <t>15 0 00 00000</t>
  </si>
  <si>
    <t>241</t>
  </si>
  <si>
    <t>43 0 00 00000</t>
  </si>
  <si>
    <t>Муниципальная программа "Формирование современной городской среды  в городском округе Кинель Самарской области на 2017 год"</t>
  </si>
  <si>
    <t>Муниципальная программа "Комплексное благоустройство городского округа Кинель на 2014-2017 годы"</t>
  </si>
  <si>
    <t>Приложение 2</t>
  </si>
  <si>
    <t>к пояснительной записке</t>
  </si>
  <si>
    <t>Ведомственная структура расходов бюджета городского округа Кинель Самарской области за 9 месяцев 2017 года.</t>
  </si>
  <si>
    <t>План 9 мес.2017 г.,                             тыс. рублей</t>
  </si>
  <si>
    <t>Исполнено                                  за 9 мес. 2017г.,                   тыс. рублей</t>
  </si>
  <si>
    <t>Отклонения к плану, тыс. рублей</t>
  </si>
  <si>
    <t>Освоение средств,                            в %</t>
  </si>
</sst>
</file>

<file path=xl/styles.xml><?xml version="1.0" encoding="utf-8"?>
<styleSheet xmlns="http://schemas.openxmlformats.org/spreadsheetml/2006/main">
  <numFmts count="3">
    <numFmt numFmtId="164" formatCode="0;\-0;;@"/>
    <numFmt numFmtId="165" formatCode="#,##0_ ;\-#,##0\ "/>
    <numFmt numFmtId="166" formatCode="0000000"/>
  </numFmts>
  <fonts count="20">
    <font>
      <sz val="12"/>
      <color theme="1"/>
      <name val="Times New Roman"/>
      <family val="2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5"/>
      <color rgb="FF000000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sz val="15"/>
      <color theme="1"/>
      <name val="Calisto MT"/>
      <family val="1"/>
    </font>
    <font>
      <sz val="14"/>
      <color rgb="FFFF0000"/>
      <name val="Times New Roman"/>
      <family val="1"/>
      <charset val="204"/>
    </font>
    <font>
      <sz val="14"/>
      <color rgb="FF0000FF"/>
      <name val="Times New Roman"/>
      <family val="1"/>
      <charset val="204"/>
    </font>
    <font>
      <b/>
      <sz val="14"/>
      <color rgb="FF0000FF"/>
      <name val="Times New Roman"/>
      <family val="1"/>
      <charset val="204"/>
    </font>
    <font>
      <b/>
      <sz val="14"/>
      <color theme="2" tint="-9.9978637043366805E-2"/>
      <name val="Times New Roman"/>
      <family val="1"/>
      <charset val="204"/>
    </font>
    <font>
      <b/>
      <sz val="14"/>
      <color rgb="FF00B050"/>
      <name val="Times New Roman"/>
      <family val="1"/>
      <charset val="204"/>
    </font>
    <font>
      <sz val="14"/>
      <color rgb="FF00B050"/>
      <name val="Times New Roman"/>
      <family val="1"/>
      <charset val="204"/>
    </font>
    <font>
      <b/>
      <sz val="15"/>
      <color rgb="FF00B050"/>
      <name val="Times New Roman"/>
      <family val="1"/>
      <charset val="204"/>
    </font>
    <font>
      <b/>
      <sz val="14"/>
      <color rgb="FFFFFF00"/>
      <name val="Times New Roman"/>
      <family val="1"/>
      <charset val="204"/>
    </font>
    <font>
      <sz val="14"/>
      <color rgb="FFFFFF00"/>
      <name val="Times New Roman"/>
      <family val="1"/>
      <charset val="204"/>
    </font>
    <font>
      <sz val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/>
      <top/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 style="hair">
        <color indexed="64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auto="1"/>
      </bottom>
      <diagonal/>
    </border>
  </borders>
  <cellStyleXfs count="2">
    <xf numFmtId="0" fontId="0" fillId="0" borderId="0"/>
    <xf numFmtId="0" fontId="19" fillId="0" borderId="0"/>
  </cellStyleXfs>
  <cellXfs count="170">
    <xf numFmtId="0" fontId="0" fillId="0" borderId="0" xfId="0"/>
    <xf numFmtId="0" fontId="3" fillId="0" borderId="0" xfId="0" applyFont="1" applyBorder="1"/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49" fontId="4" fillId="0" borderId="2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49" fontId="6" fillId="0" borderId="2" xfId="0" applyNumberFormat="1" applyFont="1" applyFill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vertical="top"/>
    </xf>
    <xf numFmtId="1" fontId="3" fillId="0" borderId="0" xfId="0" applyNumberFormat="1" applyFont="1" applyBorder="1" applyAlignment="1">
      <alignment horizontal="right" vertical="top"/>
    </xf>
    <xf numFmtId="0" fontId="5" fillId="0" borderId="0" xfId="0" applyFont="1" applyBorder="1"/>
    <xf numFmtId="0" fontId="8" fillId="0" borderId="0" xfId="0" applyFont="1" applyBorder="1" applyAlignment="1">
      <alignment vertical="top"/>
    </xf>
    <xf numFmtId="0" fontId="11" fillId="0" borderId="0" xfId="0" applyFont="1" applyBorder="1"/>
    <xf numFmtId="0" fontId="4" fillId="0" borderId="0" xfId="0" applyFont="1" applyBorder="1"/>
    <xf numFmtId="49" fontId="12" fillId="0" borderId="1" xfId="0" applyNumberFormat="1" applyFont="1" applyBorder="1" applyAlignment="1">
      <alignment horizontal="center" wrapText="1"/>
    </xf>
    <xf numFmtId="0" fontId="13" fillId="0" borderId="0" xfId="0" applyFont="1" applyBorder="1"/>
    <xf numFmtId="0" fontId="11" fillId="0" borderId="1" xfId="0" applyNumberFormat="1" applyFont="1" applyBorder="1" applyAlignment="1">
      <alignment horizontal="right" vertical="top"/>
    </xf>
    <xf numFmtId="0" fontId="4" fillId="0" borderId="0" xfId="0" applyFont="1" applyFill="1" applyBorder="1"/>
    <xf numFmtId="49" fontId="11" fillId="0" borderId="1" xfId="0" applyNumberFormat="1" applyFont="1" applyBorder="1" applyAlignment="1">
      <alignment wrapText="1"/>
    </xf>
    <xf numFmtId="0" fontId="12" fillId="0" borderId="1" xfId="0" applyNumberFormat="1" applyFont="1" applyBorder="1" applyAlignment="1">
      <alignment horizontal="center"/>
    </xf>
    <xf numFmtId="0" fontId="12" fillId="0" borderId="1" xfId="0" applyNumberFormat="1" applyFont="1" applyBorder="1" applyAlignment="1">
      <alignment horizontal="right" vertical="top"/>
    </xf>
    <xf numFmtId="0" fontId="11" fillId="0" borderId="1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right" vertical="top"/>
    </xf>
    <xf numFmtId="0" fontId="14" fillId="0" borderId="0" xfId="0" applyFont="1" applyBorder="1"/>
    <xf numFmtId="0" fontId="15" fillId="0" borderId="0" xfId="0" applyFont="1" applyBorder="1"/>
    <xf numFmtId="0" fontId="16" fillId="0" borderId="0" xfId="0" applyFont="1" applyBorder="1" applyAlignment="1">
      <alignment vertical="top"/>
    </xf>
    <xf numFmtId="49" fontId="7" fillId="3" borderId="0" xfId="0" applyNumberFormat="1" applyFont="1" applyFill="1" applyBorder="1" applyAlignment="1">
      <alignment horizontal="left" vertical="top" wrapText="1"/>
    </xf>
    <xf numFmtId="49" fontId="8" fillId="3" borderId="0" xfId="0" applyNumberFormat="1" applyFont="1" applyFill="1" applyBorder="1" applyAlignment="1">
      <alignment horizontal="center" vertical="top"/>
    </xf>
    <xf numFmtId="164" fontId="9" fillId="3" borderId="0" xfId="0" applyNumberFormat="1" applyFont="1" applyFill="1" applyBorder="1" applyAlignment="1">
      <alignment horizontal="right" vertical="top"/>
    </xf>
    <xf numFmtId="0" fontId="17" fillId="0" borderId="0" xfId="0" applyFont="1" applyBorder="1"/>
    <xf numFmtId="165" fontId="17" fillId="0" borderId="0" xfId="0" applyNumberFormat="1" applyFont="1" applyBorder="1"/>
    <xf numFmtId="49" fontId="17" fillId="0" borderId="1" xfId="0" applyNumberFormat="1" applyFont="1" applyBorder="1" applyAlignment="1">
      <alignment horizontal="center" wrapText="1"/>
    </xf>
    <xf numFmtId="0" fontId="17" fillId="0" borderId="1" xfId="0" applyNumberFormat="1" applyFont="1" applyBorder="1" applyAlignment="1">
      <alignment horizontal="center"/>
    </xf>
    <xf numFmtId="0" fontId="17" fillId="0" borderId="1" xfId="0" applyNumberFormat="1" applyFont="1" applyBorder="1" applyAlignment="1">
      <alignment horizontal="right" vertical="top"/>
    </xf>
    <xf numFmtId="49" fontId="18" fillId="0" borderId="1" xfId="0" applyNumberFormat="1" applyFont="1" applyBorder="1" applyAlignment="1">
      <alignment wrapText="1"/>
    </xf>
    <xf numFmtId="0" fontId="18" fillId="0" borderId="1" xfId="0" applyNumberFormat="1" applyFont="1" applyBorder="1" applyAlignment="1">
      <alignment horizontal="center"/>
    </xf>
    <xf numFmtId="0" fontId="18" fillId="0" borderId="1" xfId="0" applyNumberFormat="1" applyFont="1" applyBorder="1" applyAlignment="1">
      <alignment horizontal="right" vertical="top"/>
    </xf>
    <xf numFmtId="49" fontId="17" fillId="0" borderId="1" xfId="0" applyNumberFormat="1" applyFont="1" applyBorder="1" applyAlignment="1">
      <alignment wrapText="1"/>
    </xf>
    <xf numFmtId="49" fontId="18" fillId="0" borderId="0" xfId="0" applyNumberFormat="1" applyFont="1" applyBorder="1" applyAlignment="1">
      <alignment wrapText="1"/>
    </xf>
    <xf numFmtId="49" fontId="18" fillId="0" borderId="0" xfId="0" applyNumberFormat="1" applyFont="1" applyBorder="1" applyAlignment="1">
      <alignment horizontal="center"/>
    </xf>
    <xf numFmtId="1" fontId="18" fillId="0" borderId="0" xfId="0" applyNumberFormat="1" applyFont="1" applyBorder="1" applyAlignment="1">
      <alignment horizontal="right" vertical="top"/>
    </xf>
    <xf numFmtId="164" fontId="17" fillId="0" borderId="1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wrapText="1"/>
    </xf>
    <xf numFmtId="49" fontId="3" fillId="0" borderId="11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 horizontal="right" vertical="top"/>
    </xf>
    <xf numFmtId="1" fontId="3" fillId="0" borderId="12" xfId="0" applyNumberFormat="1" applyFont="1" applyBorder="1" applyAlignment="1">
      <alignment horizontal="right" vertical="top"/>
    </xf>
    <xf numFmtId="49" fontId="4" fillId="6" borderId="2" xfId="0" applyNumberFormat="1" applyFont="1" applyFill="1" applyBorder="1" applyAlignment="1">
      <alignment horizontal="center" vertical="top" wrapText="1"/>
    </xf>
    <xf numFmtId="49" fontId="6" fillId="0" borderId="13" xfId="0" applyNumberFormat="1" applyFont="1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left" vertical="top" wrapText="1"/>
    </xf>
    <xf numFmtId="3" fontId="1" fillId="2" borderId="1" xfId="0" applyNumberFormat="1" applyFont="1" applyFill="1" applyBorder="1" applyAlignment="1">
      <alignment horizontal="right" vertical="top"/>
    </xf>
    <xf numFmtId="49" fontId="4" fillId="0" borderId="16" xfId="0" applyNumberFormat="1" applyFont="1" applyFill="1" applyBorder="1" applyAlignment="1">
      <alignment horizontal="center" vertical="top" wrapText="1"/>
    </xf>
    <xf numFmtId="3" fontId="5" fillId="3" borderId="1" xfId="0" applyNumberFormat="1" applyFont="1" applyFill="1" applyBorder="1" applyAlignment="1">
      <alignment horizontal="right" vertical="center"/>
    </xf>
    <xf numFmtId="49" fontId="6" fillId="0" borderId="17" xfId="0" applyNumberFormat="1" applyFont="1" applyFill="1" applyBorder="1" applyAlignment="1">
      <alignment horizontal="left" vertical="top" wrapText="1"/>
    </xf>
    <xf numFmtId="49" fontId="4" fillId="0" borderId="18" xfId="0" applyNumberFormat="1" applyFont="1" applyFill="1" applyBorder="1" applyAlignment="1">
      <alignment horizontal="left" vertical="top" wrapText="1"/>
    </xf>
    <xf numFmtId="166" fontId="4" fillId="4" borderId="18" xfId="1" applyNumberFormat="1" applyFont="1" applyFill="1" applyBorder="1" applyAlignment="1" applyProtection="1">
      <alignment vertical="top" wrapText="1"/>
      <protection hidden="1"/>
    </xf>
    <xf numFmtId="166" fontId="4" fillId="0" borderId="18" xfId="1" applyNumberFormat="1" applyFont="1" applyFill="1" applyBorder="1" applyAlignment="1" applyProtection="1">
      <alignment vertical="top" wrapText="1"/>
      <protection hidden="1"/>
    </xf>
    <xf numFmtId="49" fontId="6" fillId="0" borderId="18" xfId="0" applyNumberFormat="1" applyFont="1" applyFill="1" applyBorder="1" applyAlignment="1">
      <alignment horizontal="left" vertical="top" wrapText="1"/>
    </xf>
    <xf numFmtId="49" fontId="4" fillId="0" borderId="18" xfId="0" applyNumberFormat="1" applyFont="1" applyBorder="1" applyAlignment="1">
      <alignment horizontal="left" vertical="top" wrapText="1"/>
    </xf>
    <xf numFmtId="49" fontId="1" fillId="0" borderId="18" xfId="0" applyNumberFormat="1" applyFont="1" applyBorder="1" applyAlignment="1">
      <alignment horizontal="left" vertical="top" wrapText="1"/>
    </xf>
    <xf numFmtId="49" fontId="2" fillId="0" borderId="18" xfId="0" applyNumberFormat="1" applyFont="1" applyBorder="1" applyAlignment="1">
      <alignment horizontal="left" vertical="top" wrapText="1"/>
    </xf>
    <xf numFmtId="49" fontId="1" fillId="2" borderId="6" xfId="0" applyNumberFormat="1" applyFont="1" applyFill="1" applyBorder="1" applyAlignment="1">
      <alignment horizontal="left" vertical="top" wrapText="1"/>
    </xf>
    <xf numFmtId="49" fontId="4" fillId="0" borderId="19" xfId="0" applyNumberFormat="1" applyFont="1" applyFill="1" applyBorder="1" applyAlignment="1">
      <alignment horizontal="left" vertical="top" wrapText="1"/>
    </xf>
    <xf numFmtId="49" fontId="2" fillId="0" borderId="18" xfId="0" applyNumberFormat="1" applyFont="1" applyFill="1" applyBorder="1" applyAlignment="1">
      <alignment horizontal="left" vertical="top" wrapText="1"/>
    </xf>
    <xf numFmtId="49" fontId="7" fillId="3" borderId="6" xfId="0" applyNumberFormat="1" applyFont="1" applyFill="1" applyBorder="1" applyAlignment="1">
      <alignment horizontal="left" vertical="center" wrapText="1"/>
    </xf>
    <xf numFmtId="49" fontId="5" fillId="2" borderId="5" xfId="0" applyNumberFormat="1" applyFont="1" applyFill="1" applyBorder="1" applyAlignment="1">
      <alignment horizontal="center" vertical="top" wrapText="1"/>
    </xf>
    <xf numFmtId="49" fontId="5" fillId="3" borderId="5" xfId="0" applyNumberFormat="1" applyFont="1" applyFill="1" applyBorder="1" applyAlignment="1">
      <alignment horizontal="center" vertical="center"/>
    </xf>
    <xf numFmtId="49" fontId="6" fillId="0" borderId="22" xfId="0" applyNumberFormat="1" applyFont="1" applyFill="1" applyBorder="1" applyAlignment="1">
      <alignment horizontal="center" vertical="top" wrapText="1"/>
    </xf>
    <xf numFmtId="49" fontId="4" fillId="0" borderId="23" xfId="0" applyNumberFormat="1" applyFont="1" applyFill="1" applyBorder="1" applyAlignment="1">
      <alignment horizontal="center" vertical="top" wrapText="1"/>
    </xf>
    <xf numFmtId="49" fontId="6" fillId="0" borderId="23" xfId="0" applyNumberFormat="1" applyFont="1" applyFill="1" applyBorder="1" applyAlignment="1">
      <alignment horizontal="center" vertical="top" wrapText="1"/>
    </xf>
    <xf numFmtId="49" fontId="4" fillId="0" borderId="24" xfId="0" applyNumberFormat="1" applyFont="1" applyFill="1" applyBorder="1" applyAlignment="1">
      <alignment horizontal="center" vertical="top" wrapText="1"/>
    </xf>
    <xf numFmtId="49" fontId="5" fillId="2" borderId="25" xfId="0" applyNumberFormat="1" applyFont="1" applyFill="1" applyBorder="1" applyAlignment="1">
      <alignment horizontal="center" vertical="top" wrapText="1"/>
    </xf>
    <xf numFmtId="49" fontId="4" fillId="6" borderId="23" xfId="0" applyNumberFormat="1" applyFont="1" applyFill="1" applyBorder="1" applyAlignment="1">
      <alignment horizontal="center" vertical="top" wrapText="1"/>
    </xf>
    <xf numFmtId="3" fontId="1" fillId="2" borderId="5" xfId="0" applyNumberFormat="1" applyFont="1" applyFill="1" applyBorder="1" applyAlignment="1">
      <alignment horizontal="right" vertical="top"/>
    </xf>
    <xf numFmtId="3" fontId="6" fillId="0" borderId="26" xfId="0" applyNumberFormat="1" applyFont="1" applyFill="1" applyBorder="1" applyAlignment="1">
      <alignment horizontal="right" vertical="top"/>
    </xf>
    <xf numFmtId="3" fontId="4" fillId="0" borderId="8" xfId="0" applyNumberFormat="1" applyFont="1" applyFill="1" applyBorder="1" applyAlignment="1">
      <alignment horizontal="right" vertical="top"/>
    </xf>
    <xf numFmtId="3" fontId="4" fillId="5" borderId="8" xfId="0" applyNumberFormat="1" applyFont="1" applyFill="1" applyBorder="1" applyAlignment="1">
      <alignment horizontal="right" vertical="top"/>
    </xf>
    <xf numFmtId="3" fontId="6" fillId="0" borderId="8" xfId="0" applyNumberFormat="1" applyFont="1" applyFill="1" applyBorder="1" applyAlignment="1">
      <alignment horizontal="right" vertical="top"/>
    </xf>
    <xf numFmtId="3" fontId="4" fillId="5" borderId="27" xfId="0" applyNumberFormat="1" applyFont="1" applyFill="1" applyBorder="1" applyAlignment="1">
      <alignment horizontal="right" vertical="top"/>
    </xf>
    <xf numFmtId="3" fontId="4" fillId="4" borderId="8" xfId="0" applyNumberFormat="1" applyFont="1" applyFill="1" applyBorder="1" applyAlignment="1">
      <alignment horizontal="right" vertical="top"/>
    </xf>
    <xf numFmtId="3" fontId="6" fillId="0" borderId="21" xfId="0" applyNumberFormat="1" applyFont="1" applyFill="1" applyBorder="1" applyAlignment="1">
      <alignment horizontal="right" vertical="top"/>
    </xf>
    <xf numFmtId="3" fontId="4" fillId="0" borderId="14" xfId="0" applyNumberFormat="1" applyFont="1" applyFill="1" applyBorder="1" applyAlignment="1">
      <alignment horizontal="right" vertical="top"/>
    </xf>
    <xf numFmtId="3" fontId="4" fillId="5" borderId="14" xfId="0" applyNumberFormat="1" applyFont="1" applyFill="1" applyBorder="1" applyAlignment="1">
      <alignment horizontal="right" vertical="top"/>
    </xf>
    <xf numFmtId="3" fontId="6" fillId="0" borderId="14" xfId="0" applyNumberFormat="1" applyFont="1" applyFill="1" applyBorder="1" applyAlignment="1">
      <alignment horizontal="right" vertical="top"/>
    </xf>
    <xf numFmtId="3" fontId="4" fillId="5" borderId="20" xfId="0" applyNumberFormat="1" applyFont="1" applyFill="1" applyBorder="1" applyAlignment="1">
      <alignment horizontal="right" vertical="top"/>
    </xf>
    <xf numFmtId="49" fontId="6" fillId="0" borderId="28" xfId="0" applyNumberFormat="1" applyFont="1" applyFill="1" applyBorder="1" applyAlignment="1">
      <alignment horizontal="center" vertical="top" wrapText="1"/>
    </xf>
    <xf numFmtId="49" fontId="4" fillId="0" borderId="18" xfId="0" applyNumberFormat="1" applyFont="1" applyFill="1" applyBorder="1" applyAlignment="1">
      <alignment horizontal="center" vertical="top" wrapText="1"/>
    </xf>
    <xf numFmtId="49" fontId="6" fillId="0" borderId="18" xfId="0" applyNumberFormat="1" applyFont="1" applyFill="1" applyBorder="1" applyAlignment="1">
      <alignment horizontal="center" vertical="top" wrapText="1"/>
    </xf>
    <xf numFmtId="49" fontId="4" fillId="0" borderId="19" xfId="0" applyNumberFormat="1" applyFont="1" applyFill="1" applyBorder="1" applyAlignment="1">
      <alignment horizontal="center" vertical="top" wrapText="1"/>
    </xf>
    <xf numFmtId="49" fontId="1" fillId="2" borderId="6" xfId="0" applyNumberFormat="1" applyFont="1" applyFill="1" applyBorder="1" applyAlignment="1">
      <alignment horizontal="center" vertical="top" wrapText="1"/>
    </xf>
    <xf numFmtId="49" fontId="6" fillId="0" borderId="17" xfId="0" applyNumberFormat="1" applyFont="1" applyFill="1" applyBorder="1" applyAlignment="1">
      <alignment horizontal="center" vertical="top" wrapText="1"/>
    </xf>
    <xf numFmtId="49" fontId="4" fillId="6" borderId="18" xfId="0" applyNumberFormat="1" applyFont="1" applyFill="1" applyBorder="1" applyAlignment="1">
      <alignment horizontal="center" vertical="top" wrapText="1"/>
    </xf>
    <xf numFmtId="49" fontId="5" fillId="3" borderId="6" xfId="0" applyNumberFormat="1" applyFont="1" applyFill="1" applyBorder="1" applyAlignment="1">
      <alignment horizontal="center" vertical="center"/>
    </xf>
    <xf numFmtId="49" fontId="6" fillId="0" borderId="29" xfId="0" applyNumberFormat="1" applyFont="1" applyFill="1" applyBorder="1" applyAlignment="1">
      <alignment horizontal="center" vertical="top" wrapText="1"/>
    </xf>
    <xf numFmtId="49" fontId="4" fillId="0" borderId="8" xfId="0" applyNumberFormat="1" applyFont="1" applyFill="1" applyBorder="1" applyAlignment="1">
      <alignment horizontal="center" vertical="top" wrapText="1"/>
    </xf>
    <xf numFmtId="49" fontId="6" fillId="0" borderId="8" xfId="0" applyNumberFormat="1" applyFont="1" applyFill="1" applyBorder="1" applyAlignment="1">
      <alignment horizontal="center" vertical="top" wrapText="1"/>
    </xf>
    <xf numFmtId="49" fontId="4" fillId="0" borderId="27" xfId="0" applyNumberFormat="1" applyFont="1" applyFill="1" applyBorder="1" applyAlignment="1">
      <alignment horizontal="center" vertical="top" wrapText="1"/>
    </xf>
    <xf numFmtId="49" fontId="6" fillId="0" borderId="26" xfId="0" applyNumberFormat="1" applyFont="1" applyFill="1" applyBorder="1" applyAlignment="1">
      <alignment horizontal="center" vertical="top" wrapText="1"/>
    </xf>
    <xf numFmtId="49" fontId="4" fillId="6" borderId="8" xfId="0" applyNumberFormat="1" applyFont="1" applyFill="1" applyBorder="1" applyAlignment="1">
      <alignment horizontal="center" vertical="top" wrapText="1"/>
    </xf>
    <xf numFmtId="49" fontId="6" fillId="0" borderId="30" xfId="0" applyNumberFormat="1" applyFont="1" applyFill="1" applyBorder="1" applyAlignment="1">
      <alignment horizontal="center" vertical="top" wrapText="1"/>
    </xf>
    <xf numFmtId="49" fontId="10" fillId="0" borderId="8" xfId="0" applyNumberFormat="1" applyFont="1" applyFill="1" applyBorder="1" applyAlignment="1">
      <alignment horizontal="center" vertical="top" wrapText="1"/>
    </xf>
    <xf numFmtId="49" fontId="6" fillId="0" borderId="15" xfId="0" applyNumberFormat="1" applyFont="1" applyFill="1" applyBorder="1" applyAlignment="1">
      <alignment horizontal="center" vertical="top" wrapText="1"/>
    </xf>
    <xf numFmtId="49" fontId="4" fillId="0" borderId="4" xfId="0" applyNumberFormat="1" applyFont="1" applyFill="1" applyBorder="1" applyAlignment="1">
      <alignment horizontal="center" vertical="top" wrapText="1"/>
    </xf>
    <xf numFmtId="49" fontId="5" fillId="2" borderId="31" xfId="0" applyNumberFormat="1" applyFont="1" applyFill="1" applyBorder="1" applyAlignment="1">
      <alignment horizontal="center" vertical="top" wrapText="1"/>
    </xf>
    <xf numFmtId="49" fontId="5" fillId="2" borderId="32" xfId="0" applyNumberFormat="1" applyFont="1" applyFill="1" applyBorder="1" applyAlignment="1">
      <alignment horizontal="center" vertical="top" wrapText="1"/>
    </xf>
    <xf numFmtId="49" fontId="1" fillId="2" borderId="33" xfId="0" applyNumberFormat="1" applyFont="1" applyFill="1" applyBorder="1" applyAlignment="1">
      <alignment horizontal="center" vertical="top" wrapText="1"/>
    </xf>
    <xf numFmtId="49" fontId="1" fillId="2" borderId="31" xfId="0" applyNumberFormat="1" applyFont="1" applyFill="1" applyBorder="1" applyAlignment="1">
      <alignment horizontal="center" vertical="top" wrapText="1"/>
    </xf>
    <xf numFmtId="49" fontId="5" fillId="2" borderId="34" xfId="0" applyNumberFormat="1" applyFont="1" applyFill="1" applyBorder="1" applyAlignment="1">
      <alignment horizontal="center" vertical="top" wrapText="1"/>
    </xf>
    <xf numFmtId="49" fontId="4" fillId="0" borderId="9" xfId="0" applyNumberFormat="1" applyFont="1" applyFill="1" applyBorder="1" applyAlignment="1">
      <alignment horizontal="center" vertical="top" wrapText="1"/>
    </xf>
    <xf numFmtId="49" fontId="5" fillId="3" borderId="31" xfId="0" applyNumberFormat="1" applyFont="1" applyFill="1" applyBorder="1" applyAlignment="1">
      <alignment horizontal="center" vertical="center"/>
    </xf>
    <xf numFmtId="49" fontId="5" fillId="3" borderId="34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 applyProtection="1">
      <alignment horizontal="center" vertical="top" wrapText="1"/>
      <protection locked="0"/>
    </xf>
    <xf numFmtId="49" fontId="4" fillId="0" borderId="35" xfId="0" applyNumberFormat="1" applyFont="1" applyBorder="1" applyAlignment="1">
      <alignment vertical="center" wrapText="1"/>
    </xf>
    <xf numFmtId="166" fontId="4" fillId="4" borderId="35" xfId="1" applyNumberFormat="1" applyFont="1" applyFill="1" applyBorder="1" applyAlignment="1" applyProtection="1">
      <alignment vertical="top" wrapText="1"/>
      <protection hidden="1"/>
    </xf>
    <xf numFmtId="166" fontId="4" fillId="0" borderId="35" xfId="1" applyNumberFormat="1" applyFont="1" applyFill="1" applyBorder="1" applyAlignment="1" applyProtection="1">
      <alignment vertical="top" wrapText="1"/>
      <protection hidden="1"/>
    </xf>
    <xf numFmtId="166" fontId="4" fillId="4" borderId="36" xfId="1" applyNumberFormat="1" applyFont="1" applyFill="1" applyBorder="1" applyAlignment="1" applyProtection="1">
      <alignment vertical="top" wrapText="1"/>
      <protection hidden="1"/>
    </xf>
    <xf numFmtId="49" fontId="4" fillId="0" borderId="37" xfId="0" applyNumberFormat="1" applyFont="1" applyFill="1" applyBorder="1" applyAlignment="1">
      <alignment horizontal="left" vertical="top" wrapText="1"/>
    </xf>
    <xf numFmtId="49" fontId="4" fillId="0" borderId="38" xfId="0" applyNumberFormat="1" applyFont="1" applyFill="1" applyBorder="1" applyAlignment="1">
      <alignment horizontal="center" vertical="top" wrapText="1"/>
    </xf>
    <xf numFmtId="3" fontId="4" fillId="5" borderId="39" xfId="0" applyNumberFormat="1" applyFont="1" applyFill="1" applyBorder="1" applyAlignment="1">
      <alignment horizontal="right" vertical="top"/>
    </xf>
    <xf numFmtId="3" fontId="4" fillId="5" borderId="38" xfId="0" applyNumberFormat="1" applyFont="1" applyFill="1" applyBorder="1" applyAlignment="1">
      <alignment horizontal="right" vertical="top"/>
    </xf>
    <xf numFmtId="49" fontId="4" fillId="0" borderId="3" xfId="0" applyNumberFormat="1" applyFont="1" applyFill="1" applyBorder="1" applyAlignment="1">
      <alignment horizontal="center" vertical="top" wrapText="1"/>
    </xf>
    <xf numFmtId="49" fontId="4" fillId="0" borderId="14" xfId="0" applyNumberFormat="1" applyFont="1" applyFill="1" applyBorder="1" applyAlignment="1">
      <alignment horizontal="left" vertical="top" wrapText="1"/>
    </xf>
    <xf numFmtId="49" fontId="4" fillId="4" borderId="23" xfId="0" applyNumberFormat="1" applyFont="1" applyFill="1" applyBorder="1" applyAlignment="1">
      <alignment horizontal="center" vertical="top" wrapText="1"/>
    </xf>
    <xf numFmtId="49" fontId="2" fillId="0" borderId="19" xfId="0" applyNumberFormat="1" applyFont="1" applyBorder="1" applyAlignment="1">
      <alignment horizontal="left" vertical="top" wrapText="1"/>
    </xf>
    <xf numFmtId="49" fontId="4" fillId="0" borderId="40" xfId="0" applyNumberFormat="1" applyFont="1" applyFill="1" applyBorder="1" applyAlignment="1">
      <alignment horizontal="center" vertical="top" wrapText="1"/>
    </xf>
    <xf numFmtId="3" fontId="4" fillId="0" borderId="7" xfId="0" applyNumberFormat="1" applyFont="1" applyFill="1" applyBorder="1" applyAlignment="1">
      <alignment horizontal="right" vertical="top"/>
    </xf>
    <xf numFmtId="49" fontId="4" fillId="0" borderId="41" xfId="0" applyNumberFormat="1" applyFont="1" applyFill="1" applyBorder="1" applyAlignment="1">
      <alignment horizontal="center" vertical="top" wrapText="1"/>
    </xf>
    <xf numFmtId="49" fontId="4" fillId="0" borderId="20" xfId="0" applyNumberFormat="1" applyFont="1" applyFill="1" applyBorder="1" applyAlignment="1">
      <alignment horizontal="center" vertical="top" wrapText="1"/>
    </xf>
    <xf numFmtId="49" fontId="4" fillId="0" borderId="20" xfId="0" applyNumberFormat="1" applyFont="1" applyFill="1" applyBorder="1" applyAlignment="1" applyProtection="1">
      <alignment horizontal="center" vertical="top" wrapText="1"/>
      <protection locked="0"/>
    </xf>
    <xf numFmtId="3" fontId="4" fillId="5" borderId="42" xfId="0" applyNumberFormat="1" applyFont="1" applyFill="1" applyBorder="1" applyAlignment="1">
      <alignment horizontal="right" vertical="top"/>
    </xf>
    <xf numFmtId="49" fontId="5" fillId="0" borderId="1" xfId="0" applyNumberFormat="1" applyFont="1" applyBorder="1" applyAlignment="1">
      <alignment horizontal="center" wrapText="1"/>
    </xf>
    <xf numFmtId="0" fontId="5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right" vertical="top"/>
    </xf>
    <xf numFmtId="49" fontId="3" fillId="0" borderId="1" xfId="0" applyNumberFormat="1" applyFont="1" applyBorder="1" applyAlignment="1">
      <alignment wrapText="1"/>
    </xf>
    <xf numFmtId="0" fontId="3" fillId="0" borderId="1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right" vertical="top"/>
    </xf>
    <xf numFmtId="49" fontId="5" fillId="0" borderId="1" xfId="0" applyNumberFormat="1" applyFont="1" applyBorder="1" applyAlignment="1">
      <alignment wrapText="1"/>
    </xf>
    <xf numFmtId="164" fontId="5" fillId="0" borderId="1" xfId="0" applyNumberFormat="1" applyFont="1" applyBorder="1" applyAlignment="1">
      <alignment horizontal="center"/>
    </xf>
    <xf numFmtId="0" fontId="4" fillId="4" borderId="7" xfId="0" applyNumberFormat="1" applyFont="1" applyFill="1" applyBorder="1" applyAlignment="1">
      <alignment horizontal="right" vertical="top"/>
    </xf>
    <xf numFmtId="164" fontId="1" fillId="2" borderId="1" xfId="0" applyNumberFormat="1" applyFont="1" applyFill="1" applyBorder="1" applyAlignment="1">
      <alignment horizontal="right" vertical="top"/>
    </xf>
    <xf numFmtId="3" fontId="1" fillId="4" borderId="13" xfId="0" applyNumberFormat="1" applyFont="1" applyFill="1" applyBorder="1" applyAlignment="1">
      <alignment horizontal="right" vertical="top"/>
    </xf>
    <xf numFmtId="164" fontId="1" fillId="4" borderId="29" xfId="0" applyNumberFormat="1" applyFont="1" applyFill="1" applyBorder="1" applyAlignment="1">
      <alignment horizontal="right" vertical="top"/>
    </xf>
    <xf numFmtId="164" fontId="1" fillId="4" borderId="43" xfId="0" applyNumberFormat="1" applyFont="1" applyFill="1" applyBorder="1" applyAlignment="1">
      <alignment horizontal="right" vertical="top"/>
    </xf>
    <xf numFmtId="3" fontId="2" fillId="4" borderId="2" xfId="0" applyNumberFormat="1" applyFont="1" applyFill="1" applyBorder="1" applyAlignment="1">
      <alignment horizontal="right" vertical="top"/>
    </xf>
    <xf numFmtId="164" fontId="2" fillId="4" borderId="8" xfId="0" applyNumberFormat="1" applyFont="1" applyFill="1" applyBorder="1" applyAlignment="1">
      <alignment horizontal="right" vertical="top"/>
    </xf>
    <xf numFmtId="164" fontId="2" fillId="4" borderId="14" xfId="0" applyNumberFormat="1" applyFont="1" applyFill="1" applyBorder="1" applyAlignment="1">
      <alignment horizontal="right" vertical="top"/>
    </xf>
    <xf numFmtId="3" fontId="2" fillId="5" borderId="2" xfId="0" applyNumberFormat="1" applyFont="1" applyFill="1" applyBorder="1" applyAlignment="1">
      <alignment horizontal="right" vertical="top"/>
    </xf>
    <xf numFmtId="164" fontId="2" fillId="5" borderId="8" xfId="0" applyNumberFormat="1" applyFont="1" applyFill="1" applyBorder="1" applyAlignment="1">
      <alignment horizontal="right" vertical="top"/>
    </xf>
    <xf numFmtId="164" fontId="2" fillId="5" borderId="14" xfId="0" applyNumberFormat="1" applyFont="1" applyFill="1" applyBorder="1" applyAlignment="1">
      <alignment horizontal="right" vertical="top"/>
    </xf>
    <xf numFmtId="3" fontId="1" fillId="4" borderId="2" xfId="0" applyNumberFormat="1" applyFont="1" applyFill="1" applyBorder="1" applyAlignment="1">
      <alignment horizontal="right" vertical="top"/>
    </xf>
    <xf numFmtId="164" fontId="1" fillId="4" borderId="8" xfId="0" applyNumberFormat="1" applyFont="1" applyFill="1" applyBorder="1" applyAlignment="1">
      <alignment horizontal="right" vertical="top"/>
    </xf>
    <xf numFmtId="164" fontId="1" fillId="4" borderId="14" xfId="0" applyNumberFormat="1" applyFont="1" applyFill="1" applyBorder="1" applyAlignment="1">
      <alignment horizontal="right" vertical="top"/>
    </xf>
    <xf numFmtId="3" fontId="2" fillId="5" borderId="16" xfId="0" applyNumberFormat="1" applyFont="1" applyFill="1" applyBorder="1" applyAlignment="1">
      <alignment horizontal="right" vertical="top"/>
    </xf>
    <xf numFmtId="164" fontId="2" fillId="5" borderId="27" xfId="0" applyNumberFormat="1" applyFont="1" applyFill="1" applyBorder="1" applyAlignment="1">
      <alignment horizontal="right" vertical="top"/>
    </xf>
    <xf numFmtId="164" fontId="2" fillId="5" borderId="20" xfId="0" applyNumberFormat="1" applyFont="1" applyFill="1" applyBorder="1" applyAlignment="1">
      <alignment horizontal="right" vertical="top"/>
    </xf>
    <xf numFmtId="164" fontId="1" fillId="4" borderId="26" xfId="0" applyNumberFormat="1" applyFont="1" applyFill="1" applyBorder="1" applyAlignment="1">
      <alignment horizontal="right" vertical="top"/>
    </xf>
    <xf numFmtId="164" fontId="1" fillId="4" borderId="21" xfId="0" applyNumberFormat="1" applyFont="1" applyFill="1" applyBorder="1" applyAlignment="1">
      <alignment horizontal="right" vertical="top"/>
    </xf>
    <xf numFmtId="3" fontId="2" fillId="4" borderId="13" xfId="0" applyNumberFormat="1" applyFont="1" applyFill="1" applyBorder="1" applyAlignment="1">
      <alignment horizontal="right" vertical="top"/>
    </xf>
    <xf numFmtId="164" fontId="2" fillId="4" borderId="26" xfId="0" applyNumberFormat="1" applyFont="1" applyFill="1" applyBorder="1" applyAlignment="1">
      <alignment horizontal="right" vertical="top"/>
    </xf>
    <xf numFmtId="164" fontId="2" fillId="4" borderId="21" xfId="0" applyNumberFormat="1" applyFont="1" applyFill="1" applyBorder="1" applyAlignment="1">
      <alignment horizontal="right" vertical="top"/>
    </xf>
    <xf numFmtId="3" fontId="1" fillId="3" borderId="1" xfId="0" applyNumberFormat="1" applyFont="1" applyFill="1" applyBorder="1" applyAlignment="1">
      <alignment horizontal="right" vertical="top"/>
    </xf>
    <xf numFmtId="164" fontId="1" fillId="3" borderId="1" xfId="0" applyNumberFormat="1" applyFont="1" applyFill="1" applyBorder="1" applyAlignment="1">
      <alignment horizontal="right" vertical="top"/>
    </xf>
    <xf numFmtId="1" fontId="3" fillId="0" borderId="0" xfId="0" applyNumberFormat="1" applyFont="1" applyBorder="1" applyAlignment="1">
      <alignment horizontal="left" vertical="top" wrapText="1"/>
    </xf>
    <xf numFmtId="49" fontId="5" fillId="0" borderId="0" xfId="0" applyNumberFormat="1" applyFont="1" applyBorder="1" applyAlignment="1">
      <alignment horizont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colors>
    <mruColors>
      <color rgb="FF33CC33"/>
      <color rgb="FFFFFFCC"/>
      <color rgb="FFFFFF99"/>
      <color rgb="FF0000FF"/>
      <color rgb="FFFF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N450"/>
  <sheetViews>
    <sheetView tabSelected="1" view="pageBreakPreview" topLeftCell="A418" zoomScale="69" zoomScaleNormal="70" zoomScaleSheetLayoutView="69" workbookViewId="0">
      <selection activeCell="K247" sqref="K247"/>
    </sheetView>
  </sheetViews>
  <sheetFormatPr defaultColWidth="9" defaultRowHeight="18"/>
  <cols>
    <col min="1" max="1" width="41.5" style="4" customWidth="1"/>
    <col min="2" max="2" width="4.69921875" style="2" customWidth="1"/>
    <col min="3" max="4" width="4" style="2" customWidth="1"/>
    <col min="5" max="5" width="14.5" style="2" customWidth="1"/>
    <col min="6" max="6" width="4.69921875" style="2" customWidth="1"/>
    <col min="7" max="7" width="10.5" style="11" customWidth="1"/>
    <col min="8" max="8" width="12.09765625" style="11" customWidth="1"/>
    <col min="9" max="9" width="13.09765625" style="1" customWidth="1"/>
    <col min="10" max="10" width="14" style="1" customWidth="1"/>
    <col min="11" max="11" width="11.59765625" style="1" customWidth="1"/>
    <col min="12" max="12" width="10.59765625" style="1" customWidth="1"/>
    <col min="13" max="13" width="13.09765625" style="1" customWidth="1"/>
    <col min="14" max="14" width="14.09765625" style="1" customWidth="1"/>
    <col min="15" max="16384" width="9" style="1"/>
  </cols>
  <sheetData>
    <row r="1" spans="1:14">
      <c r="F1" s="166"/>
      <c r="G1" s="166"/>
      <c r="H1" s="166"/>
      <c r="K1" s="166" t="s">
        <v>183</v>
      </c>
      <c r="L1" s="166"/>
      <c r="M1" s="166"/>
    </row>
    <row r="2" spans="1:14">
      <c r="F2" s="166"/>
      <c r="G2" s="166"/>
      <c r="H2" s="166"/>
      <c r="K2" s="1" t="s">
        <v>184</v>
      </c>
    </row>
    <row r="3" spans="1:14">
      <c r="A3" s="167" t="s">
        <v>185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</row>
    <row r="4" spans="1:14">
      <c r="G4" s="10"/>
      <c r="H4" s="10"/>
    </row>
    <row r="5" spans="1:14" s="3" customFormat="1" ht="59.25" customHeight="1">
      <c r="A5" s="169" t="s">
        <v>118</v>
      </c>
      <c r="B5" s="169" t="s">
        <v>6</v>
      </c>
      <c r="C5" s="169" t="s">
        <v>0</v>
      </c>
      <c r="D5" s="169" t="s">
        <v>1</v>
      </c>
      <c r="E5" s="169" t="s">
        <v>2</v>
      </c>
      <c r="F5" s="169" t="s">
        <v>3</v>
      </c>
      <c r="G5" s="168" t="s">
        <v>186</v>
      </c>
      <c r="H5" s="168"/>
      <c r="I5" s="168" t="s">
        <v>187</v>
      </c>
      <c r="J5" s="168"/>
      <c r="K5" s="168" t="s">
        <v>188</v>
      </c>
      <c r="L5" s="168"/>
      <c r="M5" s="168" t="s">
        <v>189</v>
      </c>
      <c r="N5" s="168"/>
    </row>
    <row r="6" spans="1:14" s="3" customFormat="1" ht="126">
      <c r="A6" s="169"/>
      <c r="B6" s="169"/>
      <c r="C6" s="169"/>
      <c r="D6" s="169"/>
      <c r="E6" s="169"/>
      <c r="F6" s="169"/>
      <c r="G6" s="52" t="s">
        <v>99</v>
      </c>
      <c r="H6" s="52" t="s">
        <v>100</v>
      </c>
      <c r="I6" s="52" t="s">
        <v>99</v>
      </c>
      <c r="J6" s="52" t="s">
        <v>100</v>
      </c>
      <c r="K6" s="52" t="s">
        <v>99</v>
      </c>
      <c r="L6" s="52" t="s">
        <v>100</v>
      </c>
      <c r="M6" s="52" t="s">
        <v>99</v>
      </c>
      <c r="N6" s="52" t="s">
        <v>100</v>
      </c>
    </row>
    <row r="7" spans="1:14" s="5" customFormat="1" ht="69.599999999999994">
      <c r="A7" s="53" t="s">
        <v>124</v>
      </c>
      <c r="B7" s="109" t="s">
        <v>13</v>
      </c>
      <c r="C7" s="107"/>
      <c r="D7" s="107"/>
      <c r="E7" s="110"/>
      <c r="F7" s="69"/>
      <c r="G7" s="54">
        <f>SUBTOTAL(9,G8:G75)</f>
        <v>61981</v>
      </c>
      <c r="H7" s="54">
        <f>SUBTOTAL(9,H8:H75)</f>
        <v>38439</v>
      </c>
      <c r="I7" s="54">
        <f>SUBTOTAL(9,I8:I75)</f>
        <v>54361</v>
      </c>
      <c r="J7" s="54">
        <f t="shared" ref="J7" si="0">SUBTOTAL(9,J8:J75)</f>
        <v>32269</v>
      </c>
      <c r="K7" s="54">
        <f t="shared" ref="K7:L11" si="1">G7-I7</f>
        <v>7620</v>
      </c>
      <c r="L7" s="54">
        <f t="shared" si="1"/>
        <v>6170</v>
      </c>
      <c r="M7" s="143">
        <f>ROUND(I7/G7*100,1)</f>
        <v>87.7</v>
      </c>
      <c r="N7" s="143">
        <f>ROUND(J7/H7*100,1)</f>
        <v>83.9</v>
      </c>
    </row>
    <row r="8" spans="1:14" s="6" customFormat="1" ht="17.399999999999999">
      <c r="A8" s="57" t="s">
        <v>7</v>
      </c>
      <c r="B8" s="89" t="s">
        <v>13</v>
      </c>
      <c r="C8" s="105" t="s">
        <v>8</v>
      </c>
      <c r="D8" s="103"/>
      <c r="E8" s="51"/>
      <c r="F8" s="97"/>
      <c r="G8" s="84">
        <f>SUBTOTAL(9,G9:G20)</f>
        <v>9718</v>
      </c>
      <c r="H8" s="84">
        <f>SUBTOTAL(9,H9:H20)</f>
        <v>1218</v>
      </c>
      <c r="I8" s="84">
        <f>SUBTOTAL(9,I9:I20)</f>
        <v>9104</v>
      </c>
      <c r="J8" s="84">
        <f>SUBTOTAL(9,J9:J20)</f>
        <v>938</v>
      </c>
      <c r="K8" s="144">
        <f>G8-I8</f>
        <v>614</v>
      </c>
      <c r="L8" s="144">
        <f t="shared" si="1"/>
        <v>280</v>
      </c>
      <c r="M8" s="145">
        <f>ROUND(I8/G8*100,1)</f>
        <v>93.7</v>
      </c>
      <c r="N8" s="146">
        <f>ROUND(J8/H8*100,1)</f>
        <v>77</v>
      </c>
    </row>
    <row r="9" spans="1:14" s="8" customFormat="1">
      <c r="A9" s="58" t="s">
        <v>12</v>
      </c>
      <c r="B9" s="90" t="s">
        <v>13</v>
      </c>
      <c r="C9" s="7" t="s">
        <v>8</v>
      </c>
      <c r="D9" s="72" t="s">
        <v>70</v>
      </c>
      <c r="E9" s="7"/>
      <c r="F9" s="98"/>
      <c r="G9" s="85">
        <f>SUBTOTAL(9,G10:G20)</f>
        <v>9718</v>
      </c>
      <c r="H9" s="85">
        <f>SUBTOTAL(9,H10:H20)</f>
        <v>1218</v>
      </c>
      <c r="I9" s="85">
        <f>SUBTOTAL(9,I10:I20)</f>
        <v>9104</v>
      </c>
      <c r="J9" s="85">
        <f>SUBTOTAL(9,J10:J20)</f>
        <v>938</v>
      </c>
      <c r="K9" s="147">
        <f t="shared" ref="K9:L72" si="2">G9-I9</f>
        <v>614</v>
      </c>
      <c r="L9" s="147">
        <f t="shared" si="1"/>
        <v>280</v>
      </c>
      <c r="M9" s="148">
        <f t="shared" ref="M9:N16" si="3">ROUND(I9/G9*100,1)</f>
        <v>93.7</v>
      </c>
      <c r="N9" s="149">
        <f t="shared" si="3"/>
        <v>77</v>
      </c>
    </row>
    <row r="10" spans="1:14" s="8" customFormat="1" ht="108">
      <c r="A10" s="59" t="s">
        <v>114</v>
      </c>
      <c r="B10" s="90" t="s">
        <v>13</v>
      </c>
      <c r="C10" s="7" t="s">
        <v>8</v>
      </c>
      <c r="D10" s="72" t="s">
        <v>70</v>
      </c>
      <c r="E10" s="7" t="s">
        <v>127</v>
      </c>
      <c r="F10" s="98"/>
      <c r="G10" s="85">
        <f>SUBTOTAL(9,G11:G12)</f>
        <v>3672</v>
      </c>
      <c r="H10" s="85">
        <f>SUBTOTAL(9,H11:H12)</f>
        <v>1218</v>
      </c>
      <c r="I10" s="85">
        <f>SUBTOTAL(9,I11:I12)</f>
        <v>3220</v>
      </c>
      <c r="J10" s="85">
        <f>SUBTOTAL(9,J11:J12)</f>
        <v>938</v>
      </c>
      <c r="K10" s="147">
        <f>G10-I10</f>
        <v>452</v>
      </c>
      <c r="L10" s="147">
        <f t="shared" si="1"/>
        <v>280</v>
      </c>
      <c r="M10" s="148">
        <f t="shared" si="3"/>
        <v>87.7</v>
      </c>
      <c r="N10" s="149">
        <f t="shared" si="3"/>
        <v>77</v>
      </c>
    </row>
    <row r="11" spans="1:14" s="8" customFormat="1" ht="54">
      <c r="A11" s="58" t="s">
        <v>83</v>
      </c>
      <c r="B11" s="90" t="s">
        <v>13</v>
      </c>
      <c r="C11" s="7" t="s">
        <v>8</v>
      </c>
      <c r="D11" s="72" t="s">
        <v>70</v>
      </c>
      <c r="E11" s="7" t="s">
        <v>127</v>
      </c>
      <c r="F11" s="98" t="s">
        <v>80</v>
      </c>
      <c r="G11" s="86">
        <v>3622</v>
      </c>
      <c r="H11" s="80">
        <v>1218</v>
      </c>
      <c r="I11" s="86">
        <v>3185</v>
      </c>
      <c r="J11" s="80">
        <v>938</v>
      </c>
      <c r="K11" s="150">
        <f t="shared" si="2"/>
        <v>437</v>
      </c>
      <c r="L11" s="150">
        <f t="shared" si="1"/>
        <v>280</v>
      </c>
      <c r="M11" s="151">
        <f>ROUND(I11/G11*100,1)</f>
        <v>87.9</v>
      </c>
      <c r="N11" s="152">
        <f t="shared" si="3"/>
        <v>77</v>
      </c>
    </row>
    <row r="12" spans="1:14" s="8" customFormat="1" ht="36">
      <c r="A12" s="58" t="s">
        <v>84</v>
      </c>
      <c r="B12" s="90" t="s">
        <v>13</v>
      </c>
      <c r="C12" s="7" t="s">
        <v>8</v>
      </c>
      <c r="D12" s="72" t="s">
        <v>70</v>
      </c>
      <c r="E12" s="7" t="s">
        <v>127</v>
      </c>
      <c r="F12" s="98" t="s">
        <v>81</v>
      </c>
      <c r="G12" s="86">
        <v>50</v>
      </c>
      <c r="H12" s="80"/>
      <c r="I12" s="86">
        <v>35</v>
      </c>
      <c r="J12" s="80"/>
      <c r="K12" s="150">
        <f t="shared" si="2"/>
        <v>15</v>
      </c>
      <c r="L12" s="150"/>
      <c r="M12" s="151">
        <f>ROUND(I12/G12*100,1)</f>
        <v>70</v>
      </c>
      <c r="N12" s="152"/>
    </row>
    <row r="13" spans="1:14" s="8" customFormat="1" ht="75" hidden="1" customHeight="1">
      <c r="A13" s="59" t="s">
        <v>168</v>
      </c>
      <c r="B13" s="90" t="s">
        <v>13</v>
      </c>
      <c r="C13" s="7" t="s">
        <v>8</v>
      </c>
      <c r="D13" s="72" t="s">
        <v>70</v>
      </c>
      <c r="E13" s="7" t="s">
        <v>167</v>
      </c>
      <c r="F13" s="98"/>
      <c r="G13" s="85">
        <f>SUBTOTAL(9,G14)</f>
        <v>0</v>
      </c>
      <c r="H13" s="85"/>
      <c r="I13" s="85">
        <f>SUBTOTAL(9,I14)</f>
        <v>0</v>
      </c>
      <c r="J13" s="85"/>
      <c r="K13" s="147">
        <f t="shared" si="2"/>
        <v>0</v>
      </c>
      <c r="L13" s="147"/>
      <c r="M13" s="148" t="e">
        <f t="shared" si="3"/>
        <v>#DIV/0!</v>
      </c>
      <c r="N13" s="149"/>
    </row>
    <row r="14" spans="1:14" s="8" customFormat="1" ht="54" hidden="1">
      <c r="A14" s="58" t="s">
        <v>83</v>
      </c>
      <c r="B14" s="90" t="s">
        <v>13</v>
      </c>
      <c r="C14" s="7" t="s">
        <v>8</v>
      </c>
      <c r="D14" s="72" t="s">
        <v>70</v>
      </c>
      <c r="E14" s="7" t="s">
        <v>167</v>
      </c>
      <c r="F14" s="98" t="s">
        <v>80</v>
      </c>
      <c r="G14" s="86"/>
      <c r="H14" s="80"/>
      <c r="I14" s="86"/>
      <c r="J14" s="80"/>
      <c r="K14" s="150">
        <f t="shared" si="2"/>
        <v>0</v>
      </c>
      <c r="L14" s="150"/>
      <c r="M14" s="151" t="e">
        <f t="shared" si="3"/>
        <v>#DIV/0!</v>
      </c>
      <c r="N14" s="152"/>
    </row>
    <row r="15" spans="1:14" s="8" customFormat="1" ht="72">
      <c r="A15" s="117" t="s">
        <v>156</v>
      </c>
      <c r="B15" s="90" t="s">
        <v>13</v>
      </c>
      <c r="C15" s="7" t="s">
        <v>8</v>
      </c>
      <c r="D15" s="72" t="s">
        <v>70</v>
      </c>
      <c r="E15" s="115" t="s">
        <v>132</v>
      </c>
      <c r="F15" s="98"/>
      <c r="G15" s="85">
        <f>SUBTOTAL(9,G16)</f>
        <v>13</v>
      </c>
      <c r="H15" s="79"/>
      <c r="I15" s="85">
        <f>SUBTOTAL(9,I16)</f>
        <v>0</v>
      </c>
      <c r="J15" s="79"/>
      <c r="K15" s="147">
        <f t="shared" si="2"/>
        <v>13</v>
      </c>
      <c r="L15" s="147"/>
      <c r="M15" s="148">
        <f t="shared" si="3"/>
        <v>0</v>
      </c>
      <c r="N15" s="149"/>
    </row>
    <row r="16" spans="1:14" s="8" customFormat="1" ht="54">
      <c r="A16" s="62" t="s">
        <v>83</v>
      </c>
      <c r="B16" s="90" t="s">
        <v>13</v>
      </c>
      <c r="C16" s="7" t="s">
        <v>8</v>
      </c>
      <c r="D16" s="72" t="s">
        <v>70</v>
      </c>
      <c r="E16" s="115" t="s">
        <v>132</v>
      </c>
      <c r="F16" s="98" t="s">
        <v>80</v>
      </c>
      <c r="G16" s="86">
        <v>13</v>
      </c>
      <c r="H16" s="80"/>
      <c r="I16" s="86"/>
      <c r="J16" s="80"/>
      <c r="K16" s="150">
        <f t="shared" si="2"/>
        <v>13</v>
      </c>
      <c r="L16" s="150"/>
      <c r="M16" s="151">
        <f t="shared" si="3"/>
        <v>0</v>
      </c>
      <c r="N16" s="152"/>
    </row>
    <row r="17" spans="1:14" s="8" customFormat="1" ht="36">
      <c r="A17" s="58" t="s">
        <v>117</v>
      </c>
      <c r="B17" s="90" t="s">
        <v>13</v>
      </c>
      <c r="C17" s="7" t="s">
        <v>8</v>
      </c>
      <c r="D17" s="72" t="s">
        <v>70</v>
      </c>
      <c r="E17" s="115" t="s">
        <v>126</v>
      </c>
      <c r="F17" s="98"/>
      <c r="G17" s="85">
        <f>SUBTOTAL(9,G18:G20)</f>
        <v>6033</v>
      </c>
      <c r="H17" s="85"/>
      <c r="I17" s="85">
        <f>SUBTOTAL(9,I18:I20)</f>
        <v>5884</v>
      </c>
      <c r="J17" s="85"/>
      <c r="K17" s="147">
        <f t="shared" ref="K17:K20" si="4">G17-I17</f>
        <v>149</v>
      </c>
      <c r="L17" s="147"/>
      <c r="M17" s="148">
        <f t="shared" ref="M17:M20" si="5">ROUND(I17/G17*100,1)</f>
        <v>97.5</v>
      </c>
      <c r="N17" s="149"/>
    </row>
    <row r="18" spans="1:14" s="8" customFormat="1" ht="54">
      <c r="A18" s="58" t="s">
        <v>96</v>
      </c>
      <c r="B18" s="90" t="s">
        <v>13</v>
      </c>
      <c r="C18" s="7" t="s">
        <v>8</v>
      </c>
      <c r="D18" s="72" t="s">
        <v>70</v>
      </c>
      <c r="E18" s="115" t="s">
        <v>126</v>
      </c>
      <c r="F18" s="98" t="s">
        <v>79</v>
      </c>
      <c r="G18" s="86">
        <v>5727</v>
      </c>
      <c r="H18" s="80"/>
      <c r="I18" s="86">
        <v>5653</v>
      </c>
      <c r="J18" s="80"/>
      <c r="K18" s="150">
        <f t="shared" si="4"/>
        <v>74</v>
      </c>
      <c r="L18" s="150"/>
      <c r="M18" s="151">
        <f t="shared" si="5"/>
        <v>98.7</v>
      </c>
      <c r="N18" s="152"/>
    </row>
    <row r="19" spans="1:14" s="8" customFormat="1" ht="54">
      <c r="A19" s="58" t="s">
        <v>83</v>
      </c>
      <c r="B19" s="90" t="s">
        <v>13</v>
      </c>
      <c r="C19" s="7" t="s">
        <v>8</v>
      </c>
      <c r="D19" s="72" t="s">
        <v>70</v>
      </c>
      <c r="E19" s="115" t="s">
        <v>126</v>
      </c>
      <c r="F19" s="98" t="s">
        <v>80</v>
      </c>
      <c r="G19" s="86">
        <v>305</v>
      </c>
      <c r="H19" s="80"/>
      <c r="I19" s="86">
        <v>231</v>
      </c>
      <c r="J19" s="80"/>
      <c r="K19" s="150">
        <f t="shared" si="4"/>
        <v>74</v>
      </c>
      <c r="L19" s="150"/>
      <c r="M19" s="151">
        <f t="shared" si="5"/>
        <v>75.7</v>
      </c>
      <c r="N19" s="152"/>
    </row>
    <row r="20" spans="1:14" s="8" customFormat="1" ht="36">
      <c r="A20" s="58" t="s">
        <v>84</v>
      </c>
      <c r="B20" s="90" t="s">
        <v>13</v>
      </c>
      <c r="C20" s="7" t="s">
        <v>8</v>
      </c>
      <c r="D20" s="72" t="s">
        <v>70</v>
      </c>
      <c r="E20" s="115" t="s">
        <v>126</v>
      </c>
      <c r="F20" s="98" t="s">
        <v>81</v>
      </c>
      <c r="G20" s="86">
        <v>1</v>
      </c>
      <c r="H20" s="80"/>
      <c r="I20" s="86"/>
      <c r="J20" s="80"/>
      <c r="K20" s="150">
        <f t="shared" si="4"/>
        <v>1</v>
      </c>
      <c r="L20" s="150"/>
      <c r="M20" s="151">
        <f t="shared" si="5"/>
        <v>0</v>
      </c>
      <c r="N20" s="152"/>
    </row>
    <row r="21" spans="1:14" s="8" customFormat="1" ht="34.799999999999997">
      <c r="A21" s="61" t="s">
        <v>28</v>
      </c>
      <c r="B21" s="91" t="s">
        <v>13</v>
      </c>
      <c r="C21" s="9" t="s">
        <v>10</v>
      </c>
      <c r="D21" s="73"/>
      <c r="E21" s="9"/>
      <c r="F21" s="99"/>
      <c r="G21" s="87">
        <f>SUBTOTAL(9,G22:G24)</f>
        <v>1300</v>
      </c>
      <c r="H21" s="87"/>
      <c r="I21" s="87">
        <f>SUBTOTAL(9,I22:I24)</f>
        <v>1300</v>
      </c>
      <c r="J21" s="87"/>
      <c r="K21" s="153"/>
      <c r="L21" s="153"/>
      <c r="M21" s="154">
        <f t="shared" ref="M21" si="6">ROUND(I21/G21*100,1)</f>
        <v>100</v>
      </c>
      <c r="N21" s="155"/>
    </row>
    <row r="22" spans="1:14" s="8" customFormat="1" ht="54">
      <c r="A22" s="58" t="s">
        <v>63</v>
      </c>
      <c r="B22" s="90" t="s">
        <v>13</v>
      </c>
      <c r="C22" s="7" t="s">
        <v>10</v>
      </c>
      <c r="D22" s="72" t="s">
        <v>11</v>
      </c>
      <c r="E22" s="7"/>
      <c r="F22" s="98"/>
      <c r="G22" s="85">
        <f>SUBTOTAL(9,G23:G27)</f>
        <v>1300</v>
      </c>
      <c r="H22" s="85"/>
      <c r="I22" s="85">
        <f>SUBTOTAL(9,I23:I27)</f>
        <v>1300</v>
      </c>
      <c r="J22" s="85"/>
      <c r="K22" s="147"/>
      <c r="L22" s="147"/>
      <c r="M22" s="148">
        <f t="shared" ref="M22:M24" si="7">ROUND(I22/G22*100,1)</f>
        <v>100</v>
      </c>
      <c r="N22" s="149"/>
    </row>
    <row r="23" spans="1:14" s="8" customFormat="1" ht="98.25" customHeight="1">
      <c r="A23" s="60" t="s">
        <v>111</v>
      </c>
      <c r="B23" s="90" t="s">
        <v>13</v>
      </c>
      <c r="C23" s="7" t="s">
        <v>10</v>
      </c>
      <c r="D23" s="72" t="s">
        <v>11</v>
      </c>
      <c r="E23" s="115" t="s">
        <v>134</v>
      </c>
      <c r="F23" s="98"/>
      <c r="G23" s="85">
        <f>SUBTOTAL(9,G24:G25)</f>
        <v>1300</v>
      </c>
      <c r="H23" s="85"/>
      <c r="I23" s="85">
        <f>SUBTOTAL(9,I24:I25)</f>
        <v>1300</v>
      </c>
      <c r="J23" s="85"/>
      <c r="K23" s="147"/>
      <c r="L23" s="147"/>
      <c r="M23" s="148">
        <f t="shared" si="7"/>
        <v>100</v>
      </c>
      <c r="N23" s="149"/>
    </row>
    <row r="24" spans="1:14" s="8" customFormat="1">
      <c r="A24" s="58" t="s">
        <v>56</v>
      </c>
      <c r="B24" s="90" t="s">
        <v>13</v>
      </c>
      <c r="C24" s="7" t="s">
        <v>10</v>
      </c>
      <c r="D24" s="72" t="s">
        <v>11</v>
      </c>
      <c r="E24" s="115" t="s">
        <v>134</v>
      </c>
      <c r="F24" s="98" t="s">
        <v>97</v>
      </c>
      <c r="G24" s="86">
        <v>1300</v>
      </c>
      <c r="H24" s="80"/>
      <c r="I24" s="86">
        <v>1300</v>
      </c>
      <c r="J24" s="80"/>
      <c r="K24" s="150">
        <f t="shared" ref="K24" si="8">G24-I24</f>
        <v>0</v>
      </c>
      <c r="L24" s="150"/>
      <c r="M24" s="151">
        <f t="shared" si="7"/>
        <v>100</v>
      </c>
      <c r="N24" s="152"/>
    </row>
    <row r="25" spans="1:14" s="15" customFormat="1">
      <c r="A25" s="61" t="s">
        <v>16</v>
      </c>
      <c r="B25" s="91" t="s">
        <v>13</v>
      </c>
      <c r="C25" s="9" t="s">
        <v>14</v>
      </c>
      <c r="D25" s="73"/>
      <c r="E25" s="9"/>
      <c r="F25" s="99"/>
      <c r="G25" s="87">
        <f>SUBTOTAL(9,G26:G33)</f>
        <v>620</v>
      </c>
      <c r="H25" s="87">
        <f>SUBTOTAL(9,H26:H33)</f>
        <v>610</v>
      </c>
      <c r="I25" s="87">
        <f>SUBTOTAL(9,I26:I33)</f>
        <v>262</v>
      </c>
      <c r="J25" s="87">
        <f>SUBTOTAL(9,J26:J33)</f>
        <v>252</v>
      </c>
      <c r="K25" s="153">
        <f t="shared" si="2"/>
        <v>358</v>
      </c>
      <c r="L25" s="153">
        <f t="shared" si="2"/>
        <v>358</v>
      </c>
      <c r="M25" s="154">
        <f t="shared" ref="M25:N40" si="9">ROUND(I25/G25*100,1)</f>
        <v>42.3</v>
      </c>
      <c r="N25" s="155">
        <f t="shared" si="9"/>
        <v>41.3</v>
      </c>
    </row>
    <row r="26" spans="1:14" s="15" customFormat="1" hidden="1">
      <c r="A26" s="58" t="s">
        <v>31</v>
      </c>
      <c r="B26" s="90" t="s">
        <v>13</v>
      </c>
      <c r="C26" s="7" t="s">
        <v>14</v>
      </c>
      <c r="D26" s="72" t="s">
        <v>30</v>
      </c>
      <c r="E26" s="7"/>
      <c r="F26" s="98"/>
      <c r="G26" s="85">
        <f>SUBTOTAL(9,G27:G28)</f>
        <v>0</v>
      </c>
      <c r="H26" s="85">
        <f>SUBTOTAL(9,H27:H28)</f>
        <v>0</v>
      </c>
      <c r="I26" s="85">
        <f>SUBTOTAL(9,I27:I28)</f>
        <v>0</v>
      </c>
      <c r="J26" s="85">
        <f>SUBTOTAL(9,J27:J28)</f>
        <v>0</v>
      </c>
      <c r="K26" s="150">
        <f t="shared" si="2"/>
        <v>0</v>
      </c>
      <c r="L26" s="150">
        <f t="shared" si="2"/>
        <v>0</v>
      </c>
      <c r="M26" s="151" t="e">
        <f t="shared" si="9"/>
        <v>#DIV/0!</v>
      </c>
      <c r="N26" s="152" t="e">
        <f t="shared" si="9"/>
        <v>#DIV/0!</v>
      </c>
    </row>
    <row r="27" spans="1:14" s="15" customFormat="1" ht="131.25" hidden="1" customHeight="1">
      <c r="A27" s="59" t="s">
        <v>114</v>
      </c>
      <c r="B27" s="90" t="s">
        <v>13</v>
      </c>
      <c r="C27" s="7" t="s">
        <v>14</v>
      </c>
      <c r="D27" s="72" t="s">
        <v>30</v>
      </c>
      <c r="E27" s="115" t="s">
        <v>127</v>
      </c>
      <c r="F27" s="98"/>
      <c r="G27" s="85">
        <f>SUBTOTAL(9,G28:G28)</f>
        <v>0</v>
      </c>
      <c r="H27" s="85">
        <f>SUBTOTAL(9,H28:H28)</f>
        <v>0</v>
      </c>
      <c r="I27" s="85">
        <f>SUBTOTAL(9,I28:I28)</f>
        <v>0</v>
      </c>
      <c r="J27" s="85">
        <f>SUBTOTAL(9,J28:J28)</f>
        <v>0</v>
      </c>
      <c r="K27" s="153">
        <f t="shared" si="2"/>
        <v>0</v>
      </c>
      <c r="L27" s="153">
        <f t="shared" si="2"/>
        <v>0</v>
      </c>
      <c r="M27" s="154" t="e">
        <f t="shared" si="9"/>
        <v>#DIV/0!</v>
      </c>
      <c r="N27" s="155" t="e">
        <f t="shared" si="9"/>
        <v>#DIV/0!</v>
      </c>
    </row>
    <row r="28" spans="1:14" s="15" customFormat="1" ht="54" hidden="1">
      <c r="A28" s="58" t="s">
        <v>83</v>
      </c>
      <c r="B28" s="90" t="s">
        <v>13</v>
      </c>
      <c r="C28" s="7" t="s">
        <v>14</v>
      </c>
      <c r="D28" s="72" t="s">
        <v>30</v>
      </c>
      <c r="E28" s="115" t="s">
        <v>127</v>
      </c>
      <c r="F28" s="98" t="s">
        <v>80</v>
      </c>
      <c r="G28" s="86"/>
      <c r="H28" s="86"/>
      <c r="I28" s="86"/>
      <c r="J28" s="86"/>
      <c r="K28" s="147">
        <f t="shared" si="2"/>
        <v>0</v>
      </c>
      <c r="L28" s="147"/>
      <c r="M28" s="148" t="e">
        <f t="shared" si="9"/>
        <v>#DIV/0!</v>
      </c>
      <c r="N28" s="149" t="e">
        <f t="shared" si="9"/>
        <v>#DIV/0!</v>
      </c>
    </row>
    <row r="29" spans="1:14" s="15" customFormat="1" ht="36">
      <c r="A29" s="62" t="s">
        <v>17</v>
      </c>
      <c r="B29" s="90" t="s">
        <v>13</v>
      </c>
      <c r="C29" s="7" t="s">
        <v>14</v>
      </c>
      <c r="D29" s="72" t="s">
        <v>15</v>
      </c>
      <c r="E29" s="7"/>
      <c r="F29" s="98"/>
      <c r="G29" s="85">
        <f>SUBTOTAL(9,G30:G33)</f>
        <v>620</v>
      </c>
      <c r="H29" s="85">
        <f>SUBTOTAL(9,H30:H33)</f>
        <v>610</v>
      </c>
      <c r="I29" s="85">
        <f>SUBTOTAL(9,I30:I33)</f>
        <v>262</v>
      </c>
      <c r="J29" s="85">
        <f>SUBTOTAL(9,J30:J33)</f>
        <v>252</v>
      </c>
      <c r="K29" s="147">
        <f t="shared" si="2"/>
        <v>358</v>
      </c>
      <c r="L29" s="147">
        <f t="shared" si="2"/>
        <v>358</v>
      </c>
      <c r="M29" s="148">
        <f t="shared" si="9"/>
        <v>42.3</v>
      </c>
      <c r="N29" s="149">
        <f t="shared" si="9"/>
        <v>41.3</v>
      </c>
    </row>
    <row r="30" spans="1:14" s="19" customFormat="1" ht="141" customHeight="1">
      <c r="A30" s="59" t="s">
        <v>114</v>
      </c>
      <c r="B30" s="90" t="s">
        <v>13</v>
      </c>
      <c r="C30" s="7" t="s">
        <v>14</v>
      </c>
      <c r="D30" s="72" t="s">
        <v>15</v>
      </c>
      <c r="E30" s="7" t="s">
        <v>127</v>
      </c>
      <c r="F30" s="98"/>
      <c r="G30" s="85">
        <f>SUBTOTAL(9,G31)</f>
        <v>620</v>
      </c>
      <c r="H30" s="85">
        <f>SUBTOTAL(9,H31)</f>
        <v>610</v>
      </c>
      <c r="I30" s="85">
        <f>SUBTOTAL(9,I31)</f>
        <v>262</v>
      </c>
      <c r="J30" s="85">
        <f>SUBTOTAL(9,J31)</f>
        <v>252</v>
      </c>
      <c r="K30" s="147">
        <f t="shared" ref="K30:L30" si="10">G30-I30</f>
        <v>358</v>
      </c>
      <c r="L30" s="147">
        <f t="shared" si="10"/>
        <v>358</v>
      </c>
      <c r="M30" s="148">
        <f t="shared" ref="M30" si="11">ROUND(I30/G30*100,1)</f>
        <v>42.3</v>
      </c>
      <c r="N30" s="149">
        <f t="shared" ref="N30" si="12">ROUND(J30/H30*100,1)</f>
        <v>41.3</v>
      </c>
    </row>
    <row r="31" spans="1:14" s="15" customFormat="1" ht="54">
      <c r="A31" s="58" t="s">
        <v>83</v>
      </c>
      <c r="B31" s="90" t="s">
        <v>13</v>
      </c>
      <c r="C31" s="7" t="s">
        <v>14</v>
      </c>
      <c r="D31" s="72" t="s">
        <v>15</v>
      </c>
      <c r="E31" s="7" t="s">
        <v>127</v>
      </c>
      <c r="F31" s="98" t="s">
        <v>80</v>
      </c>
      <c r="G31" s="86">
        <v>620</v>
      </c>
      <c r="H31" s="80">
        <v>610</v>
      </c>
      <c r="I31" s="86">
        <v>262</v>
      </c>
      <c r="J31" s="80">
        <v>252</v>
      </c>
      <c r="K31" s="150">
        <f>G31-I31</f>
        <v>358</v>
      </c>
      <c r="L31" s="150">
        <f>H31-J31</f>
        <v>358</v>
      </c>
      <c r="M31" s="151">
        <f t="shared" si="9"/>
        <v>42.3</v>
      </c>
      <c r="N31" s="151">
        <f t="shared" si="9"/>
        <v>41.3</v>
      </c>
    </row>
    <row r="32" spans="1:14" s="15" customFormat="1" ht="72" hidden="1">
      <c r="A32" s="116" t="s">
        <v>162</v>
      </c>
      <c r="B32" s="90" t="s">
        <v>13</v>
      </c>
      <c r="C32" s="7" t="s">
        <v>14</v>
      </c>
      <c r="D32" s="72" t="s">
        <v>15</v>
      </c>
      <c r="E32" s="7" t="s">
        <v>149</v>
      </c>
      <c r="F32" s="98"/>
      <c r="G32" s="85">
        <f>SUBTOTAL(9,G33)</f>
        <v>0</v>
      </c>
      <c r="H32" s="85"/>
      <c r="I32" s="85">
        <f>SUBTOTAL(9,I33)</f>
        <v>0</v>
      </c>
      <c r="J32" s="85"/>
      <c r="K32" s="147">
        <f t="shared" si="2"/>
        <v>0</v>
      </c>
      <c r="L32" s="147">
        <f t="shared" si="2"/>
        <v>0</v>
      </c>
      <c r="M32" s="148" t="e">
        <f t="shared" si="9"/>
        <v>#DIV/0!</v>
      </c>
      <c r="N32" s="149" t="e">
        <f t="shared" si="9"/>
        <v>#DIV/0!</v>
      </c>
    </row>
    <row r="33" spans="1:14" s="15" customFormat="1" ht="54" hidden="1">
      <c r="A33" s="58" t="s">
        <v>83</v>
      </c>
      <c r="B33" s="90" t="s">
        <v>13</v>
      </c>
      <c r="C33" s="7" t="s">
        <v>14</v>
      </c>
      <c r="D33" s="72" t="s">
        <v>15</v>
      </c>
      <c r="E33" s="7" t="s">
        <v>149</v>
      </c>
      <c r="F33" s="98" t="s">
        <v>80</v>
      </c>
      <c r="G33" s="86">
        <f>200-200</f>
        <v>0</v>
      </c>
      <c r="H33" s="80"/>
      <c r="I33" s="86">
        <f>200-200</f>
        <v>0</v>
      </c>
      <c r="J33" s="80"/>
      <c r="K33" s="150">
        <f t="shared" si="2"/>
        <v>0</v>
      </c>
      <c r="L33" s="150">
        <f t="shared" si="2"/>
        <v>0</v>
      </c>
      <c r="M33" s="151" t="e">
        <f t="shared" si="9"/>
        <v>#DIV/0!</v>
      </c>
      <c r="N33" s="152" t="e">
        <f t="shared" si="9"/>
        <v>#DIV/0!</v>
      </c>
    </row>
    <row r="34" spans="1:14" s="15" customFormat="1">
      <c r="A34" s="61" t="s">
        <v>32</v>
      </c>
      <c r="B34" s="91" t="s">
        <v>13</v>
      </c>
      <c r="C34" s="9" t="s">
        <v>33</v>
      </c>
      <c r="D34" s="73"/>
      <c r="E34" s="9"/>
      <c r="F34" s="99"/>
      <c r="G34" s="87">
        <f>SUBTOTAL(9,G35:G44)</f>
        <v>200</v>
      </c>
      <c r="H34" s="87"/>
      <c r="I34" s="87">
        <f>SUBTOTAL(9,I35:I44)</f>
        <v>0</v>
      </c>
      <c r="J34" s="87"/>
      <c r="K34" s="153">
        <f t="shared" si="2"/>
        <v>200</v>
      </c>
      <c r="L34" s="153">
        <f t="shared" si="2"/>
        <v>0</v>
      </c>
      <c r="M34" s="154">
        <f t="shared" si="9"/>
        <v>0</v>
      </c>
      <c r="N34" s="155"/>
    </row>
    <row r="35" spans="1:14" s="15" customFormat="1">
      <c r="A35" s="58" t="s">
        <v>69</v>
      </c>
      <c r="B35" s="90" t="s">
        <v>13</v>
      </c>
      <c r="C35" s="7" t="s">
        <v>33</v>
      </c>
      <c r="D35" s="72" t="s">
        <v>8</v>
      </c>
      <c r="E35" s="7"/>
      <c r="F35" s="98"/>
      <c r="G35" s="85">
        <f>SUBTOTAL(9,G36:G37)</f>
        <v>200</v>
      </c>
      <c r="H35" s="85"/>
      <c r="I35" s="85">
        <f>SUBTOTAL(9,I36:I37)</f>
        <v>0</v>
      </c>
      <c r="J35" s="85"/>
      <c r="K35" s="147">
        <f t="shared" si="2"/>
        <v>200</v>
      </c>
      <c r="L35" s="147">
        <f t="shared" si="2"/>
        <v>0</v>
      </c>
      <c r="M35" s="148">
        <f t="shared" si="9"/>
        <v>0</v>
      </c>
      <c r="N35" s="149"/>
    </row>
    <row r="36" spans="1:14" s="15" customFormat="1" ht="108">
      <c r="A36" s="59" t="s">
        <v>114</v>
      </c>
      <c r="B36" s="90" t="s">
        <v>13</v>
      </c>
      <c r="C36" s="7" t="s">
        <v>33</v>
      </c>
      <c r="D36" s="72" t="s">
        <v>8</v>
      </c>
      <c r="E36" s="115" t="s">
        <v>127</v>
      </c>
      <c r="F36" s="98"/>
      <c r="G36" s="85">
        <f>SUBTOTAL(9,G37)</f>
        <v>200</v>
      </c>
      <c r="H36" s="79"/>
      <c r="I36" s="85">
        <f>SUBTOTAL(9,I37)</f>
        <v>0</v>
      </c>
      <c r="J36" s="79"/>
      <c r="K36" s="147">
        <f t="shared" ref="K36:K37" si="13">G36-I36</f>
        <v>200</v>
      </c>
      <c r="L36" s="147"/>
      <c r="M36" s="148">
        <f t="shared" ref="M36:M37" si="14">ROUND(I36/G36*100,1)</f>
        <v>0</v>
      </c>
      <c r="N36" s="149"/>
    </row>
    <row r="37" spans="1:14" s="15" customFormat="1" ht="72">
      <c r="A37" s="62" t="s">
        <v>90</v>
      </c>
      <c r="B37" s="90" t="s">
        <v>13</v>
      </c>
      <c r="C37" s="7" t="s">
        <v>33</v>
      </c>
      <c r="D37" s="72" t="s">
        <v>8</v>
      </c>
      <c r="E37" s="115" t="s">
        <v>127</v>
      </c>
      <c r="F37" s="98" t="s">
        <v>89</v>
      </c>
      <c r="G37" s="86">
        <v>200</v>
      </c>
      <c r="H37" s="80"/>
      <c r="I37" s="86"/>
      <c r="J37" s="80"/>
      <c r="K37" s="150">
        <f t="shared" si="13"/>
        <v>200</v>
      </c>
      <c r="L37" s="150"/>
      <c r="M37" s="151">
        <f t="shared" si="14"/>
        <v>0</v>
      </c>
      <c r="N37" s="152"/>
    </row>
    <row r="38" spans="1:14" hidden="1">
      <c r="A38" s="58" t="s">
        <v>34</v>
      </c>
      <c r="B38" s="90" t="s">
        <v>13</v>
      </c>
      <c r="C38" s="7" t="s">
        <v>33</v>
      </c>
      <c r="D38" s="72" t="s">
        <v>9</v>
      </c>
      <c r="E38" s="7"/>
      <c r="F38" s="98"/>
      <c r="G38" s="85">
        <f>SUBTOTAL(9,G39:G41)</f>
        <v>0</v>
      </c>
      <c r="H38" s="85"/>
      <c r="I38" s="85">
        <f>SUBTOTAL(9,I39:I41)</f>
        <v>0</v>
      </c>
      <c r="J38" s="85"/>
      <c r="K38" s="147">
        <f t="shared" si="2"/>
        <v>0</v>
      </c>
      <c r="L38" s="147">
        <f t="shared" si="2"/>
        <v>0</v>
      </c>
      <c r="M38" s="148" t="e">
        <f t="shared" si="9"/>
        <v>#DIV/0!</v>
      </c>
      <c r="N38" s="149" t="e">
        <f t="shared" si="9"/>
        <v>#DIV/0!</v>
      </c>
    </row>
    <row r="39" spans="1:14" s="17" customFormat="1" ht="131.25" hidden="1" customHeight="1">
      <c r="A39" s="59" t="s">
        <v>114</v>
      </c>
      <c r="B39" s="90" t="s">
        <v>13</v>
      </c>
      <c r="C39" s="7" t="s">
        <v>33</v>
      </c>
      <c r="D39" s="72" t="s">
        <v>9</v>
      </c>
      <c r="E39" s="115" t="s">
        <v>127</v>
      </c>
      <c r="F39" s="98"/>
      <c r="G39" s="85">
        <f>SUBTOTAL(9,G40:G41)</f>
        <v>0</v>
      </c>
      <c r="H39" s="85"/>
      <c r="I39" s="85">
        <f>SUBTOTAL(9,I40:I41)</f>
        <v>0</v>
      </c>
      <c r="J39" s="85"/>
      <c r="K39" s="147">
        <f t="shared" si="2"/>
        <v>0</v>
      </c>
      <c r="L39" s="147">
        <f t="shared" si="2"/>
        <v>0</v>
      </c>
      <c r="M39" s="148" t="e">
        <f t="shared" si="9"/>
        <v>#DIV/0!</v>
      </c>
      <c r="N39" s="149" t="e">
        <f t="shared" si="9"/>
        <v>#DIV/0!</v>
      </c>
    </row>
    <row r="40" spans="1:14" s="17" customFormat="1" ht="54" hidden="1">
      <c r="A40" s="58" t="s">
        <v>83</v>
      </c>
      <c r="B40" s="90" t="s">
        <v>13</v>
      </c>
      <c r="C40" s="7" t="s">
        <v>33</v>
      </c>
      <c r="D40" s="72" t="s">
        <v>9</v>
      </c>
      <c r="E40" s="115" t="s">
        <v>127</v>
      </c>
      <c r="F40" s="98" t="s">
        <v>80</v>
      </c>
      <c r="G40" s="86"/>
      <c r="H40" s="80"/>
      <c r="I40" s="86"/>
      <c r="J40" s="80"/>
      <c r="K40" s="156">
        <f t="shared" si="2"/>
        <v>0</v>
      </c>
      <c r="L40" s="156">
        <f t="shared" si="2"/>
        <v>0</v>
      </c>
      <c r="M40" s="151" t="e">
        <f t="shared" si="9"/>
        <v>#DIV/0!</v>
      </c>
      <c r="N40" s="152" t="e">
        <f t="shared" si="9"/>
        <v>#DIV/0!</v>
      </c>
    </row>
    <row r="41" spans="1:14" s="17" customFormat="1" ht="72" hidden="1">
      <c r="A41" s="62" t="s">
        <v>90</v>
      </c>
      <c r="B41" s="90" t="s">
        <v>13</v>
      </c>
      <c r="C41" s="7" t="s">
        <v>33</v>
      </c>
      <c r="D41" s="72" t="s">
        <v>9</v>
      </c>
      <c r="E41" s="115" t="s">
        <v>127</v>
      </c>
      <c r="F41" s="98" t="s">
        <v>89</v>
      </c>
      <c r="G41" s="86"/>
      <c r="H41" s="80"/>
      <c r="I41" s="86"/>
      <c r="J41" s="80"/>
      <c r="K41" s="150">
        <f t="shared" si="2"/>
        <v>0</v>
      </c>
      <c r="L41" s="150"/>
      <c r="M41" s="151" t="e">
        <f t="shared" ref="M41" si="15">ROUND(I41/G41*100,1)</f>
        <v>#DIV/0!</v>
      </c>
      <c r="N41" s="152"/>
    </row>
    <row r="42" spans="1:14" s="17" customFormat="1" hidden="1">
      <c r="A42" s="58" t="s">
        <v>35</v>
      </c>
      <c r="B42" s="90" t="s">
        <v>13</v>
      </c>
      <c r="C42" s="7" t="s">
        <v>33</v>
      </c>
      <c r="D42" s="72" t="s">
        <v>10</v>
      </c>
      <c r="E42" s="7"/>
      <c r="F42" s="98"/>
      <c r="G42" s="85">
        <f>SUBTOTAL(9,G43:G44)</f>
        <v>0</v>
      </c>
      <c r="H42" s="85"/>
      <c r="I42" s="85">
        <f>SUBTOTAL(9,I43:I44)</f>
        <v>0</v>
      </c>
      <c r="J42" s="85"/>
      <c r="K42" s="144">
        <f t="shared" si="2"/>
        <v>0</v>
      </c>
      <c r="L42" s="144">
        <f t="shared" si="2"/>
        <v>0</v>
      </c>
      <c r="M42" s="154" t="e">
        <f t="shared" ref="M42:N57" si="16">ROUND(I42/G42*100,1)</f>
        <v>#DIV/0!</v>
      </c>
      <c r="N42" s="155" t="e">
        <f t="shared" si="16"/>
        <v>#DIV/0!</v>
      </c>
    </row>
    <row r="43" spans="1:14" s="17" customFormat="1" ht="131.25" hidden="1" customHeight="1">
      <c r="A43" s="59" t="s">
        <v>114</v>
      </c>
      <c r="B43" s="90" t="s">
        <v>13</v>
      </c>
      <c r="C43" s="7" t="s">
        <v>33</v>
      </c>
      <c r="D43" s="72" t="s">
        <v>10</v>
      </c>
      <c r="E43" s="115" t="s">
        <v>127</v>
      </c>
      <c r="F43" s="98"/>
      <c r="G43" s="85">
        <f>SUBTOTAL(9,G44)</f>
        <v>0</v>
      </c>
      <c r="H43" s="85"/>
      <c r="I43" s="85">
        <f>SUBTOTAL(9,I44)</f>
        <v>0</v>
      </c>
      <c r="J43" s="85"/>
      <c r="K43" s="147">
        <f t="shared" si="2"/>
        <v>0</v>
      </c>
      <c r="L43" s="147"/>
      <c r="M43" s="148" t="e">
        <f t="shared" si="16"/>
        <v>#DIV/0!</v>
      </c>
      <c r="N43" s="149"/>
    </row>
    <row r="44" spans="1:14" s="17" customFormat="1" ht="54" hidden="1">
      <c r="A44" s="58" t="s">
        <v>83</v>
      </c>
      <c r="B44" s="90" t="s">
        <v>13</v>
      </c>
      <c r="C44" s="7" t="s">
        <v>33</v>
      </c>
      <c r="D44" s="72" t="s">
        <v>10</v>
      </c>
      <c r="E44" s="115" t="s">
        <v>127</v>
      </c>
      <c r="F44" s="98" t="s">
        <v>80</v>
      </c>
      <c r="G44" s="86"/>
      <c r="H44" s="80"/>
      <c r="I44" s="86"/>
      <c r="J44" s="80"/>
      <c r="K44" s="147">
        <f t="shared" si="2"/>
        <v>0</v>
      </c>
      <c r="L44" s="147"/>
      <c r="M44" s="148" t="e">
        <f t="shared" si="16"/>
        <v>#DIV/0!</v>
      </c>
      <c r="N44" s="149"/>
    </row>
    <row r="45" spans="1:14">
      <c r="A45" s="61" t="s">
        <v>40</v>
      </c>
      <c r="B45" s="91">
        <v>605</v>
      </c>
      <c r="C45" s="9" t="s">
        <v>22</v>
      </c>
      <c r="D45" s="73"/>
      <c r="E45" s="9"/>
      <c r="F45" s="99"/>
      <c r="G45" s="87">
        <f>SUBTOTAL(9,G46:G67)</f>
        <v>39961</v>
      </c>
      <c r="H45" s="87">
        <f t="shared" ref="H45:J45" si="17">SUBTOTAL(9,H46:H67)</f>
        <v>26429</v>
      </c>
      <c r="I45" s="87">
        <f>SUBTOTAL(9,I46:I67)</f>
        <v>33513</v>
      </c>
      <c r="J45" s="87">
        <f t="shared" si="17"/>
        <v>20897</v>
      </c>
      <c r="K45" s="153">
        <f t="shared" ref="K45:L45" si="18">G45-I45</f>
        <v>6448</v>
      </c>
      <c r="L45" s="153">
        <f t="shared" si="18"/>
        <v>5532</v>
      </c>
      <c r="M45" s="154">
        <f t="shared" si="16"/>
        <v>83.9</v>
      </c>
      <c r="N45" s="155">
        <f t="shared" ref="N45" si="19">ROUND(J45/H45*100,1)</f>
        <v>79.099999999999994</v>
      </c>
    </row>
    <row r="46" spans="1:14" s="12" customFormat="1">
      <c r="A46" s="58" t="s">
        <v>41</v>
      </c>
      <c r="B46" s="90">
        <v>605</v>
      </c>
      <c r="C46" s="7" t="s">
        <v>22</v>
      </c>
      <c r="D46" s="72" t="s">
        <v>8</v>
      </c>
      <c r="E46" s="7"/>
      <c r="F46" s="98"/>
      <c r="G46" s="85">
        <f>SUBTOTAL(9,G47:G54)</f>
        <v>15029</v>
      </c>
      <c r="H46" s="79">
        <f>SUBTOTAL(9,H47:H54)</f>
        <v>9467</v>
      </c>
      <c r="I46" s="85">
        <f>SUBTOTAL(9,I47:I54)</f>
        <v>11809</v>
      </c>
      <c r="J46" s="79">
        <f>SUBTOTAL(9,J47:J54)</f>
        <v>7001</v>
      </c>
      <c r="K46" s="147">
        <f t="shared" si="2"/>
        <v>3220</v>
      </c>
      <c r="L46" s="147">
        <f t="shared" si="2"/>
        <v>2466</v>
      </c>
      <c r="M46" s="148">
        <f t="shared" si="16"/>
        <v>78.599999999999994</v>
      </c>
      <c r="N46" s="149">
        <f t="shared" si="16"/>
        <v>74</v>
      </c>
    </row>
    <row r="47" spans="1:14" ht="108">
      <c r="A47" s="59" t="s">
        <v>114</v>
      </c>
      <c r="B47" s="90">
        <v>605</v>
      </c>
      <c r="C47" s="7" t="s">
        <v>22</v>
      </c>
      <c r="D47" s="72" t="s">
        <v>8</v>
      </c>
      <c r="E47" s="7" t="s">
        <v>127</v>
      </c>
      <c r="F47" s="98"/>
      <c r="G47" s="85">
        <f>SUBTOTAL(9,G48)</f>
        <v>14309</v>
      </c>
      <c r="H47" s="79">
        <f t="shared" ref="H47:J47" si="20">SUBTOTAL(9,H48)</f>
        <v>8747</v>
      </c>
      <c r="I47" s="85">
        <f>SUBTOTAL(9,I48)</f>
        <v>11702</v>
      </c>
      <c r="J47" s="79">
        <f t="shared" si="20"/>
        <v>6894</v>
      </c>
      <c r="K47" s="147">
        <f t="shared" si="2"/>
        <v>2607</v>
      </c>
      <c r="L47" s="147">
        <f t="shared" si="2"/>
        <v>1853</v>
      </c>
      <c r="M47" s="148">
        <f t="shared" si="16"/>
        <v>81.8</v>
      </c>
      <c r="N47" s="149">
        <f t="shared" si="16"/>
        <v>78.8</v>
      </c>
    </row>
    <row r="48" spans="1:14" ht="54">
      <c r="A48" s="58" t="s">
        <v>83</v>
      </c>
      <c r="B48" s="90">
        <v>605</v>
      </c>
      <c r="C48" s="7" t="s">
        <v>22</v>
      </c>
      <c r="D48" s="72" t="s">
        <v>8</v>
      </c>
      <c r="E48" s="7" t="s">
        <v>127</v>
      </c>
      <c r="F48" s="98" t="s">
        <v>80</v>
      </c>
      <c r="G48" s="86">
        <v>14309</v>
      </c>
      <c r="H48" s="80">
        <v>8747</v>
      </c>
      <c r="I48" s="86">
        <v>11702</v>
      </c>
      <c r="J48" s="80">
        <v>6894</v>
      </c>
      <c r="K48" s="150">
        <f t="shared" si="2"/>
        <v>2607</v>
      </c>
      <c r="L48" s="150">
        <f t="shared" si="2"/>
        <v>1853</v>
      </c>
      <c r="M48" s="151">
        <f t="shared" si="16"/>
        <v>81.8</v>
      </c>
      <c r="N48" s="152">
        <f t="shared" si="16"/>
        <v>78.8</v>
      </c>
    </row>
    <row r="49" spans="1:14" ht="79.5" hidden="1" customHeight="1">
      <c r="A49" s="59" t="s">
        <v>168</v>
      </c>
      <c r="B49" s="90" t="s">
        <v>13</v>
      </c>
      <c r="C49" s="7" t="s">
        <v>22</v>
      </c>
      <c r="D49" s="72" t="s">
        <v>8</v>
      </c>
      <c r="E49" s="7" t="s">
        <v>167</v>
      </c>
      <c r="F49" s="98"/>
      <c r="G49" s="85">
        <f>SUBTOTAL(9,G50)</f>
        <v>0</v>
      </c>
      <c r="H49" s="79"/>
      <c r="I49" s="85">
        <f>SUBTOTAL(9,I50)</f>
        <v>0</v>
      </c>
      <c r="J49" s="79"/>
      <c r="K49" s="147">
        <f t="shared" ref="K49" si="21">G49-I49</f>
        <v>0</v>
      </c>
      <c r="L49" s="147"/>
      <c r="M49" s="148" t="e">
        <f t="shared" si="16"/>
        <v>#DIV/0!</v>
      </c>
      <c r="N49" s="149" t="e">
        <f t="shared" si="16"/>
        <v>#DIV/0!</v>
      </c>
    </row>
    <row r="50" spans="1:14" ht="54" hidden="1" customHeight="1">
      <c r="A50" s="58" t="s">
        <v>83</v>
      </c>
      <c r="B50" s="90" t="s">
        <v>13</v>
      </c>
      <c r="C50" s="7" t="s">
        <v>22</v>
      </c>
      <c r="D50" s="72" t="s">
        <v>8</v>
      </c>
      <c r="E50" s="7" t="s">
        <v>167</v>
      </c>
      <c r="F50" s="98" t="s">
        <v>80</v>
      </c>
      <c r="G50" s="86"/>
      <c r="H50" s="80"/>
      <c r="I50" s="86"/>
      <c r="J50" s="80"/>
      <c r="K50" s="150">
        <f t="shared" si="2"/>
        <v>0</v>
      </c>
      <c r="L50" s="150"/>
      <c r="M50" s="151" t="e">
        <f t="shared" si="16"/>
        <v>#DIV/0!</v>
      </c>
      <c r="N50" s="152"/>
    </row>
    <row r="51" spans="1:14" ht="90" hidden="1">
      <c r="A51" s="117" t="s">
        <v>153</v>
      </c>
      <c r="B51" s="90">
        <v>605</v>
      </c>
      <c r="C51" s="7" t="s">
        <v>22</v>
      </c>
      <c r="D51" s="72" t="s">
        <v>8</v>
      </c>
      <c r="E51" s="7" t="s">
        <v>128</v>
      </c>
      <c r="F51" s="98"/>
      <c r="G51" s="85">
        <f>SUBTOTAL(9,G52:G52)</f>
        <v>0</v>
      </c>
      <c r="H51" s="79"/>
      <c r="I51" s="85">
        <f>SUBTOTAL(9,I52:I52)</f>
        <v>0</v>
      </c>
      <c r="J51" s="79"/>
      <c r="K51" s="147">
        <f t="shared" si="2"/>
        <v>0</v>
      </c>
      <c r="L51" s="147"/>
      <c r="M51" s="148" t="e">
        <f t="shared" si="16"/>
        <v>#DIV/0!</v>
      </c>
      <c r="N51" s="149" t="e">
        <f t="shared" si="16"/>
        <v>#DIV/0!</v>
      </c>
    </row>
    <row r="52" spans="1:14" ht="54" hidden="1">
      <c r="A52" s="58" t="s">
        <v>83</v>
      </c>
      <c r="B52" s="90">
        <v>605</v>
      </c>
      <c r="C52" s="7" t="s">
        <v>22</v>
      </c>
      <c r="D52" s="72" t="s">
        <v>8</v>
      </c>
      <c r="E52" s="7" t="s">
        <v>128</v>
      </c>
      <c r="F52" s="98" t="s">
        <v>80</v>
      </c>
      <c r="G52" s="86">
        <f>560-560</f>
        <v>0</v>
      </c>
      <c r="H52" s="80"/>
      <c r="I52" s="86">
        <f>560-560</f>
        <v>0</v>
      </c>
      <c r="J52" s="80"/>
      <c r="K52" s="147">
        <f t="shared" si="2"/>
        <v>0</v>
      </c>
      <c r="L52" s="147"/>
      <c r="M52" s="148" t="e">
        <f t="shared" si="16"/>
        <v>#DIV/0!</v>
      </c>
      <c r="N52" s="149" t="e">
        <f t="shared" si="16"/>
        <v>#DIV/0!</v>
      </c>
    </row>
    <row r="53" spans="1:14" ht="72">
      <c r="A53" s="118" t="s">
        <v>154</v>
      </c>
      <c r="B53" s="90" t="s">
        <v>13</v>
      </c>
      <c r="C53" s="7" t="s">
        <v>22</v>
      </c>
      <c r="D53" s="72" t="s">
        <v>8</v>
      </c>
      <c r="E53" s="7" t="s">
        <v>129</v>
      </c>
      <c r="F53" s="98"/>
      <c r="G53" s="85">
        <f>SUBTOTAL(9,G54:G54)</f>
        <v>720</v>
      </c>
      <c r="H53" s="85">
        <f>SUBTOTAL(9,H54:H54)</f>
        <v>720</v>
      </c>
      <c r="I53" s="85">
        <f>SUBTOTAL(9,I54:I54)</f>
        <v>107</v>
      </c>
      <c r="J53" s="85">
        <f>SUBTOTAL(9,J54:J54)</f>
        <v>107</v>
      </c>
      <c r="K53" s="147">
        <f t="shared" ref="K53:K54" si="22">G53-I53</f>
        <v>613</v>
      </c>
      <c r="L53" s="147"/>
      <c r="M53" s="148">
        <f t="shared" si="16"/>
        <v>14.9</v>
      </c>
      <c r="N53" s="149"/>
    </row>
    <row r="54" spans="1:14" ht="54">
      <c r="A54" s="58" t="s">
        <v>83</v>
      </c>
      <c r="B54" s="90" t="s">
        <v>13</v>
      </c>
      <c r="C54" s="7" t="s">
        <v>22</v>
      </c>
      <c r="D54" s="72" t="s">
        <v>8</v>
      </c>
      <c r="E54" s="7" t="s">
        <v>129</v>
      </c>
      <c r="F54" s="98" t="s">
        <v>80</v>
      </c>
      <c r="G54" s="86">
        <v>720</v>
      </c>
      <c r="H54" s="80">
        <v>720</v>
      </c>
      <c r="I54" s="86">
        <v>107</v>
      </c>
      <c r="J54" s="80">
        <v>107</v>
      </c>
      <c r="K54" s="150">
        <f t="shared" si="22"/>
        <v>613</v>
      </c>
      <c r="L54" s="150"/>
      <c r="M54" s="151">
        <f t="shared" ref="M54" si="23">ROUND(I54/G54*100,1)</f>
        <v>14.9</v>
      </c>
      <c r="N54" s="152"/>
    </row>
    <row r="55" spans="1:14">
      <c r="A55" s="58" t="s">
        <v>42</v>
      </c>
      <c r="B55" s="90">
        <v>605</v>
      </c>
      <c r="C55" s="7" t="s">
        <v>22</v>
      </c>
      <c r="D55" s="72" t="s">
        <v>9</v>
      </c>
      <c r="E55" s="7"/>
      <c r="F55" s="98"/>
      <c r="G55" s="85">
        <f>SUBTOTAL(9,G56:G61)</f>
        <v>24092</v>
      </c>
      <c r="H55" s="79">
        <f>SUBTOTAL(9,H56:H61)</f>
        <v>16385</v>
      </c>
      <c r="I55" s="85">
        <f>SUBTOTAL(9,I56:I61)</f>
        <v>21008</v>
      </c>
      <c r="J55" s="79">
        <f>SUBTOTAL(9,J56:J61)</f>
        <v>13450</v>
      </c>
      <c r="K55" s="147">
        <f t="shared" ref="K55:L55" si="24">G55-I55</f>
        <v>3084</v>
      </c>
      <c r="L55" s="147">
        <f t="shared" si="24"/>
        <v>2935</v>
      </c>
      <c r="M55" s="148">
        <f t="shared" si="16"/>
        <v>87.2</v>
      </c>
      <c r="N55" s="148">
        <f t="shared" si="16"/>
        <v>82.1</v>
      </c>
    </row>
    <row r="56" spans="1:14" ht="108">
      <c r="A56" s="59" t="s">
        <v>114</v>
      </c>
      <c r="B56" s="90">
        <v>605</v>
      </c>
      <c r="C56" s="7" t="s">
        <v>22</v>
      </c>
      <c r="D56" s="72" t="s">
        <v>9</v>
      </c>
      <c r="E56" s="7" t="s">
        <v>127</v>
      </c>
      <c r="F56" s="98"/>
      <c r="G56" s="85">
        <f>SUBTOTAL(9,G57)</f>
        <v>23384</v>
      </c>
      <c r="H56" s="79">
        <f>SUBTOTAL(9,H57)</f>
        <v>15685</v>
      </c>
      <c r="I56" s="85">
        <f>SUBTOTAL(9,I57)</f>
        <v>20300</v>
      </c>
      <c r="J56" s="79">
        <f>SUBTOTAL(9,J57)</f>
        <v>12750</v>
      </c>
      <c r="K56" s="147">
        <f t="shared" si="2"/>
        <v>3084</v>
      </c>
      <c r="L56" s="147">
        <f t="shared" si="2"/>
        <v>2935</v>
      </c>
      <c r="M56" s="148">
        <f t="shared" si="16"/>
        <v>86.8</v>
      </c>
      <c r="N56" s="148">
        <f t="shared" si="16"/>
        <v>81.3</v>
      </c>
    </row>
    <row r="57" spans="1:14" s="12" customFormat="1" ht="54">
      <c r="A57" s="58" t="s">
        <v>83</v>
      </c>
      <c r="B57" s="90">
        <v>605</v>
      </c>
      <c r="C57" s="7" t="s">
        <v>22</v>
      </c>
      <c r="D57" s="72" t="s">
        <v>9</v>
      </c>
      <c r="E57" s="7" t="s">
        <v>127</v>
      </c>
      <c r="F57" s="98" t="s">
        <v>80</v>
      </c>
      <c r="G57" s="86">
        <v>23384</v>
      </c>
      <c r="H57" s="80">
        <v>15685</v>
      </c>
      <c r="I57" s="86">
        <v>20300</v>
      </c>
      <c r="J57" s="80">
        <v>12750</v>
      </c>
      <c r="K57" s="150">
        <f t="shared" si="2"/>
        <v>3084</v>
      </c>
      <c r="L57" s="150">
        <f t="shared" si="2"/>
        <v>2935</v>
      </c>
      <c r="M57" s="151">
        <f t="shared" si="16"/>
        <v>86.8</v>
      </c>
      <c r="N57" s="151">
        <f t="shared" si="16"/>
        <v>81.3</v>
      </c>
    </row>
    <row r="58" spans="1:14" s="12" customFormat="1" ht="72" hidden="1">
      <c r="A58" s="59" t="s">
        <v>168</v>
      </c>
      <c r="B58" s="90" t="s">
        <v>13</v>
      </c>
      <c r="C58" s="7" t="s">
        <v>22</v>
      </c>
      <c r="D58" s="72" t="s">
        <v>9</v>
      </c>
      <c r="E58" s="7" t="s">
        <v>167</v>
      </c>
      <c r="F58" s="98"/>
      <c r="G58" s="85">
        <f>SUBTOTAL(9,G59)</f>
        <v>0</v>
      </c>
      <c r="H58" s="79"/>
      <c r="I58" s="85">
        <f>SUBTOTAL(9,I59)</f>
        <v>0</v>
      </c>
      <c r="J58" s="79"/>
      <c r="K58" s="147">
        <f t="shared" ref="K58" si="25">G58-I58</f>
        <v>0</v>
      </c>
      <c r="L58" s="147"/>
      <c r="M58" s="148"/>
      <c r="N58" s="149"/>
    </row>
    <row r="59" spans="1:14" s="12" customFormat="1" ht="54" hidden="1">
      <c r="A59" s="58" t="s">
        <v>83</v>
      </c>
      <c r="B59" s="90" t="s">
        <v>13</v>
      </c>
      <c r="C59" s="7" t="s">
        <v>22</v>
      </c>
      <c r="D59" s="72" t="s">
        <v>9</v>
      </c>
      <c r="E59" s="7" t="s">
        <v>167</v>
      </c>
      <c r="F59" s="98" t="s">
        <v>80</v>
      </c>
      <c r="G59" s="86"/>
      <c r="H59" s="80"/>
      <c r="I59" s="86"/>
      <c r="J59" s="80"/>
      <c r="K59" s="150">
        <f t="shared" si="2"/>
        <v>0</v>
      </c>
      <c r="L59" s="150"/>
      <c r="M59" s="151"/>
      <c r="N59" s="152"/>
    </row>
    <row r="60" spans="1:14" ht="90">
      <c r="A60" s="117" t="s">
        <v>155</v>
      </c>
      <c r="B60" s="90" t="s">
        <v>13</v>
      </c>
      <c r="C60" s="7" t="s">
        <v>22</v>
      </c>
      <c r="D60" s="72" t="s">
        <v>9</v>
      </c>
      <c r="E60" s="7" t="s">
        <v>130</v>
      </c>
      <c r="F60" s="98"/>
      <c r="G60" s="85">
        <f>SUBTOTAL(9,G61)</f>
        <v>708</v>
      </c>
      <c r="H60" s="85">
        <f>SUBTOTAL(9,H61)</f>
        <v>700</v>
      </c>
      <c r="I60" s="85">
        <f>SUBTOTAL(9,I61)</f>
        <v>708</v>
      </c>
      <c r="J60" s="85">
        <f>SUBTOTAL(9,J61)</f>
        <v>700</v>
      </c>
      <c r="K60" s="147">
        <f t="shared" ref="K60:L61" si="26">G60-I60</f>
        <v>0</v>
      </c>
      <c r="L60" s="147">
        <f t="shared" si="26"/>
        <v>0</v>
      </c>
      <c r="M60" s="148">
        <f t="shared" ref="M60:N82" si="27">ROUND(I60/G60*100,1)</f>
        <v>100</v>
      </c>
      <c r="N60" s="148">
        <f t="shared" si="27"/>
        <v>100</v>
      </c>
    </row>
    <row r="61" spans="1:14" ht="54">
      <c r="A61" s="58" t="s">
        <v>83</v>
      </c>
      <c r="B61" s="90" t="s">
        <v>13</v>
      </c>
      <c r="C61" s="7" t="s">
        <v>22</v>
      </c>
      <c r="D61" s="72" t="s">
        <v>9</v>
      </c>
      <c r="E61" s="7" t="s">
        <v>130</v>
      </c>
      <c r="F61" s="98" t="s">
        <v>80</v>
      </c>
      <c r="G61" s="86">
        <v>708</v>
      </c>
      <c r="H61" s="80">
        <v>700</v>
      </c>
      <c r="I61" s="86">
        <v>708</v>
      </c>
      <c r="J61" s="80">
        <v>700</v>
      </c>
      <c r="K61" s="150">
        <f t="shared" si="26"/>
        <v>0</v>
      </c>
      <c r="L61" s="150">
        <f t="shared" si="26"/>
        <v>0</v>
      </c>
      <c r="M61" s="151">
        <f t="shared" si="27"/>
        <v>100</v>
      </c>
      <c r="N61" s="151">
        <f t="shared" si="27"/>
        <v>100</v>
      </c>
    </row>
    <row r="62" spans="1:14" ht="36" hidden="1">
      <c r="A62" s="58" t="s">
        <v>43</v>
      </c>
      <c r="B62" s="90" t="s">
        <v>13</v>
      </c>
      <c r="C62" s="7" t="s">
        <v>22</v>
      </c>
      <c r="D62" s="72" t="s">
        <v>22</v>
      </c>
      <c r="E62" s="7"/>
      <c r="F62" s="98"/>
      <c r="G62" s="85">
        <f>SUBTOTAL(9,G63:G64)</f>
        <v>0</v>
      </c>
      <c r="H62" s="85"/>
      <c r="I62" s="85">
        <f>SUBTOTAL(9,I63:I64)</f>
        <v>0</v>
      </c>
      <c r="J62" s="85"/>
      <c r="K62" s="147">
        <f t="shared" si="2"/>
        <v>0</v>
      </c>
      <c r="L62" s="147"/>
      <c r="M62" s="148" t="e">
        <f t="shared" si="27"/>
        <v>#DIV/0!</v>
      </c>
      <c r="N62" s="149"/>
    </row>
    <row r="63" spans="1:14" ht="90" hidden="1">
      <c r="A63" s="117" t="s">
        <v>159</v>
      </c>
      <c r="B63" s="90" t="s">
        <v>13</v>
      </c>
      <c r="C63" s="7" t="s">
        <v>22</v>
      </c>
      <c r="D63" s="72" t="s">
        <v>22</v>
      </c>
      <c r="E63" s="7" t="s">
        <v>140</v>
      </c>
      <c r="F63" s="98"/>
      <c r="G63" s="85">
        <f>SUBTOTAL(9,G64:G64)</f>
        <v>0</v>
      </c>
      <c r="H63" s="85"/>
      <c r="I63" s="85">
        <f>SUBTOTAL(9,I64:I64)</f>
        <v>0</v>
      </c>
      <c r="J63" s="85"/>
      <c r="K63" s="147">
        <f t="shared" si="2"/>
        <v>0</v>
      </c>
      <c r="L63" s="147"/>
      <c r="M63" s="148" t="e">
        <f t="shared" si="27"/>
        <v>#DIV/0!</v>
      </c>
      <c r="N63" s="149"/>
    </row>
    <row r="64" spans="1:14" ht="54" hidden="1">
      <c r="A64" s="58" t="s">
        <v>83</v>
      </c>
      <c r="B64" s="90" t="s">
        <v>13</v>
      </c>
      <c r="C64" s="7" t="s">
        <v>22</v>
      </c>
      <c r="D64" s="72" t="s">
        <v>22</v>
      </c>
      <c r="E64" s="7" t="s">
        <v>140</v>
      </c>
      <c r="F64" s="98" t="s">
        <v>80</v>
      </c>
      <c r="G64" s="86">
        <f>200-200</f>
        <v>0</v>
      </c>
      <c r="H64" s="80"/>
      <c r="I64" s="86">
        <f>200-200</f>
        <v>0</v>
      </c>
      <c r="J64" s="80"/>
      <c r="K64" s="150">
        <f t="shared" si="2"/>
        <v>0</v>
      </c>
      <c r="L64" s="150"/>
      <c r="M64" s="151" t="e">
        <f t="shared" si="27"/>
        <v>#DIV/0!</v>
      </c>
      <c r="N64" s="152"/>
    </row>
    <row r="65" spans="1:14">
      <c r="A65" s="58" t="s">
        <v>173</v>
      </c>
      <c r="B65" s="90">
        <v>605</v>
      </c>
      <c r="C65" s="7" t="s">
        <v>22</v>
      </c>
      <c r="D65" s="72" t="s">
        <v>10</v>
      </c>
      <c r="E65" s="7"/>
      <c r="F65" s="98"/>
      <c r="G65" s="85">
        <f>SUBTOTAL(9,G66:G67)</f>
        <v>840</v>
      </c>
      <c r="H65" s="85">
        <f t="shared" ref="H65:J65" si="28">SUBTOTAL(9,H66:H67)</f>
        <v>577</v>
      </c>
      <c r="I65" s="85">
        <f>SUBTOTAL(9,I66:I67)</f>
        <v>696</v>
      </c>
      <c r="J65" s="85">
        <f t="shared" si="28"/>
        <v>446</v>
      </c>
      <c r="K65" s="153">
        <f t="shared" si="2"/>
        <v>144</v>
      </c>
      <c r="L65" s="153">
        <f t="shared" si="2"/>
        <v>131</v>
      </c>
      <c r="M65" s="154">
        <f t="shared" si="27"/>
        <v>82.9</v>
      </c>
      <c r="N65" s="154">
        <f t="shared" si="27"/>
        <v>77.3</v>
      </c>
    </row>
    <row r="66" spans="1:14" ht="108">
      <c r="A66" s="59" t="s">
        <v>114</v>
      </c>
      <c r="B66" s="90">
        <v>605</v>
      </c>
      <c r="C66" s="7" t="s">
        <v>22</v>
      </c>
      <c r="D66" s="72" t="s">
        <v>10</v>
      </c>
      <c r="E66" s="7" t="s">
        <v>127</v>
      </c>
      <c r="F66" s="98"/>
      <c r="G66" s="85">
        <f>SUBTOTAL(9,G67)</f>
        <v>840</v>
      </c>
      <c r="H66" s="79">
        <f>SUBTOTAL(9,H67)</f>
        <v>577</v>
      </c>
      <c r="I66" s="85">
        <f>SUBTOTAL(9,I67)</f>
        <v>696</v>
      </c>
      <c r="J66" s="79">
        <f>SUBTOTAL(9,J67)</f>
        <v>446</v>
      </c>
      <c r="K66" s="147">
        <f t="shared" si="2"/>
        <v>144</v>
      </c>
      <c r="L66" s="147">
        <f t="shared" si="2"/>
        <v>131</v>
      </c>
      <c r="M66" s="148">
        <f t="shared" si="27"/>
        <v>82.9</v>
      </c>
      <c r="N66" s="148">
        <f t="shared" si="27"/>
        <v>77.3</v>
      </c>
    </row>
    <row r="67" spans="1:14" ht="54">
      <c r="A67" s="58" t="s">
        <v>83</v>
      </c>
      <c r="B67" s="90">
        <v>605</v>
      </c>
      <c r="C67" s="7" t="s">
        <v>22</v>
      </c>
      <c r="D67" s="72" t="s">
        <v>10</v>
      </c>
      <c r="E67" s="7" t="s">
        <v>127</v>
      </c>
      <c r="F67" s="98" t="s">
        <v>80</v>
      </c>
      <c r="G67" s="86">
        <v>840</v>
      </c>
      <c r="H67" s="80">
        <v>577</v>
      </c>
      <c r="I67" s="86">
        <v>696</v>
      </c>
      <c r="J67" s="80">
        <v>446</v>
      </c>
      <c r="K67" s="150">
        <f t="shared" si="2"/>
        <v>144</v>
      </c>
      <c r="L67" s="150">
        <f t="shared" si="2"/>
        <v>131</v>
      </c>
      <c r="M67" s="151">
        <f t="shared" si="27"/>
        <v>82.9</v>
      </c>
      <c r="N67" s="151">
        <f t="shared" si="27"/>
        <v>77.3</v>
      </c>
    </row>
    <row r="68" spans="1:14" ht="37.5" customHeight="1">
      <c r="A68" s="63" t="s">
        <v>46</v>
      </c>
      <c r="B68" s="91" t="s">
        <v>13</v>
      </c>
      <c r="C68" s="9" t="s">
        <v>45</v>
      </c>
      <c r="D68" s="73"/>
      <c r="E68" s="9"/>
      <c r="F68" s="99"/>
      <c r="G68" s="87">
        <f>SUBTOTAL(9,G69:G75)</f>
        <v>10182</v>
      </c>
      <c r="H68" s="87">
        <f>SUBTOTAL(9,H69:H75)</f>
        <v>10182</v>
      </c>
      <c r="I68" s="87">
        <f>SUBTOTAL(9,I69:I75)</f>
        <v>10182</v>
      </c>
      <c r="J68" s="87">
        <f>SUBTOTAL(9,J69:J75)</f>
        <v>10182</v>
      </c>
      <c r="K68" s="153">
        <f t="shared" ref="K68" si="29">G68-I68</f>
        <v>0</v>
      </c>
      <c r="L68" s="153"/>
      <c r="M68" s="154">
        <f t="shared" si="27"/>
        <v>100</v>
      </c>
      <c r="N68" s="155">
        <f t="shared" ref="N68" si="30">ROUND(J68/H68*100,1)</f>
        <v>100</v>
      </c>
    </row>
    <row r="69" spans="1:14" ht="18.75" hidden="1" customHeight="1">
      <c r="A69" s="64" t="s">
        <v>47</v>
      </c>
      <c r="B69" s="90" t="s">
        <v>13</v>
      </c>
      <c r="C69" s="7" t="s">
        <v>45</v>
      </c>
      <c r="D69" s="72" t="s">
        <v>10</v>
      </c>
      <c r="E69" s="7"/>
      <c r="F69" s="98"/>
      <c r="G69" s="85">
        <f>SUBTOTAL(9,G70:G72)</f>
        <v>0</v>
      </c>
      <c r="H69" s="85"/>
      <c r="I69" s="85">
        <f>SUBTOTAL(9,I70:I72)</f>
        <v>0</v>
      </c>
      <c r="J69" s="85"/>
      <c r="K69" s="147">
        <f t="shared" si="2"/>
        <v>0</v>
      </c>
      <c r="L69" s="147"/>
      <c r="M69" s="148" t="e">
        <f t="shared" si="27"/>
        <v>#DIV/0!</v>
      </c>
      <c r="N69" s="149"/>
    </row>
    <row r="70" spans="1:14" ht="75" hidden="1" customHeight="1">
      <c r="A70" s="59" t="s">
        <v>168</v>
      </c>
      <c r="B70" s="90" t="s">
        <v>13</v>
      </c>
      <c r="C70" s="7" t="s">
        <v>45</v>
      </c>
      <c r="D70" s="72" t="s">
        <v>10</v>
      </c>
      <c r="E70" s="115" t="s">
        <v>167</v>
      </c>
      <c r="F70" s="98"/>
      <c r="G70" s="85">
        <f>SUBTOTAL(9,G71:G72)</f>
        <v>0</v>
      </c>
      <c r="H70" s="85"/>
      <c r="I70" s="85">
        <f>SUBTOTAL(9,I71:I72)</f>
        <v>0</v>
      </c>
      <c r="J70" s="85"/>
      <c r="K70" s="147">
        <f t="shared" si="2"/>
        <v>0</v>
      </c>
      <c r="L70" s="147"/>
      <c r="M70" s="148" t="e">
        <f t="shared" si="27"/>
        <v>#DIV/0!</v>
      </c>
      <c r="N70" s="149"/>
    </row>
    <row r="71" spans="1:14" ht="18.75" hidden="1" customHeight="1">
      <c r="A71" s="58" t="s">
        <v>56</v>
      </c>
      <c r="B71" s="90" t="s">
        <v>13</v>
      </c>
      <c r="C71" s="7" t="s">
        <v>45</v>
      </c>
      <c r="D71" s="72" t="s">
        <v>10</v>
      </c>
      <c r="E71" s="115" t="s">
        <v>167</v>
      </c>
      <c r="F71" s="98" t="s">
        <v>97</v>
      </c>
      <c r="G71" s="86">
        <f>1300-1300</f>
        <v>0</v>
      </c>
      <c r="H71" s="80"/>
      <c r="I71" s="86">
        <f>1300-1300</f>
        <v>0</v>
      </c>
      <c r="J71" s="80"/>
      <c r="K71" s="150">
        <f t="shared" si="2"/>
        <v>0</v>
      </c>
      <c r="L71" s="150"/>
      <c r="M71" s="151" t="e">
        <f t="shared" si="27"/>
        <v>#DIV/0!</v>
      </c>
      <c r="N71" s="152"/>
    </row>
    <row r="72" spans="1:14" ht="60.6" hidden="1" customHeight="1">
      <c r="A72" s="58" t="s">
        <v>83</v>
      </c>
      <c r="B72" s="90" t="s">
        <v>13</v>
      </c>
      <c r="C72" s="7" t="s">
        <v>45</v>
      </c>
      <c r="D72" s="72" t="s">
        <v>10</v>
      </c>
      <c r="E72" s="115" t="s">
        <v>167</v>
      </c>
      <c r="F72" s="98" t="s">
        <v>80</v>
      </c>
      <c r="G72" s="86"/>
      <c r="H72" s="80"/>
      <c r="I72" s="86"/>
      <c r="J72" s="80"/>
      <c r="K72" s="150">
        <f t="shared" si="2"/>
        <v>0</v>
      </c>
      <c r="L72" s="150"/>
      <c r="M72" s="151" t="e">
        <f t="shared" si="27"/>
        <v>#DIV/0!</v>
      </c>
      <c r="N72" s="152"/>
    </row>
    <row r="73" spans="1:14">
      <c r="A73" s="64" t="s">
        <v>49</v>
      </c>
      <c r="B73" s="90" t="s">
        <v>13</v>
      </c>
      <c r="C73" s="7" t="s">
        <v>45</v>
      </c>
      <c r="D73" s="126" t="s">
        <v>14</v>
      </c>
      <c r="E73" s="7"/>
      <c r="F73" s="98"/>
      <c r="G73" s="85">
        <f>SUBTOTAL(9,G74:G75)</f>
        <v>10182</v>
      </c>
      <c r="H73" s="79">
        <f>SUBTOTAL(9,H74:H75)</f>
        <v>10182</v>
      </c>
      <c r="I73" s="85">
        <f>SUBTOTAL(9,I74:I75)</f>
        <v>10182</v>
      </c>
      <c r="J73" s="79">
        <f>SUBTOTAL(9,J74:J75)</f>
        <v>10182</v>
      </c>
      <c r="K73" s="147">
        <f t="shared" ref="K73:L130" si="31">G73-I73</f>
        <v>0</v>
      </c>
      <c r="L73" s="147"/>
      <c r="M73" s="148">
        <f t="shared" si="27"/>
        <v>100</v>
      </c>
      <c r="N73" s="149"/>
    </row>
    <row r="74" spans="1:14" ht="36">
      <c r="A74" s="58" t="s">
        <v>117</v>
      </c>
      <c r="B74" s="90" t="s">
        <v>13</v>
      </c>
      <c r="C74" s="7" t="s">
        <v>45</v>
      </c>
      <c r="D74" s="72" t="s">
        <v>14</v>
      </c>
      <c r="E74" s="7" t="s">
        <v>126</v>
      </c>
      <c r="F74" s="98"/>
      <c r="G74" s="85">
        <f>SUBTOTAL(9,G75:G75)</f>
        <v>10182</v>
      </c>
      <c r="H74" s="79">
        <f>SUBTOTAL(9,H75:H75)</f>
        <v>10182</v>
      </c>
      <c r="I74" s="85">
        <f>SUBTOTAL(9,I75:I75)</f>
        <v>10182</v>
      </c>
      <c r="J74" s="79">
        <f>SUBTOTAL(9,J75:J75)</f>
        <v>10182</v>
      </c>
      <c r="K74" s="147">
        <f t="shared" si="31"/>
        <v>0</v>
      </c>
      <c r="L74" s="147"/>
      <c r="M74" s="148">
        <f t="shared" si="27"/>
        <v>100</v>
      </c>
      <c r="N74" s="149">
        <f t="shared" ref="N74" si="32">ROUND(J74/H74*100,1)</f>
        <v>100</v>
      </c>
    </row>
    <row r="75" spans="1:14">
      <c r="A75" s="127" t="s">
        <v>56</v>
      </c>
      <c r="B75" s="92" t="s">
        <v>13</v>
      </c>
      <c r="C75" s="106" t="s">
        <v>45</v>
      </c>
      <c r="D75" s="74" t="s">
        <v>14</v>
      </c>
      <c r="E75" s="7" t="s">
        <v>126</v>
      </c>
      <c r="F75" s="100" t="s">
        <v>97</v>
      </c>
      <c r="G75" s="88">
        <v>10182</v>
      </c>
      <c r="H75" s="82">
        <v>10182</v>
      </c>
      <c r="I75" s="88">
        <v>10182</v>
      </c>
      <c r="J75" s="82">
        <v>10182</v>
      </c>
      <c r="K75" s="156">
        <f t="shared" si="31"/>
        <v>0</v>
      </c>
      <c r="L75" s="156"/>
      <c r="M75" s="157">
        <f t="shared" si="27"/>
        <v>100</v>
      </c>
      <c r="N75" s="157">
        <f t="shared" si="27"/>
        <v>100</v>
      </c>
    </row>
    <row r="76" spans="1:14" s="5" customFormat="1" ht="34.799999999999997">
      <c r="A76" s="65" t="s">
        <v>119</v>
      </c>
      <c r="B76" s="109" t="s">
        <v>18</v>
      </c>
      <c r="C76" s="107"/>
      <c r="D76" s="107"/>
      <c r="E76" s="110"/>
      <c r="F76" s="108"/>
      <c r="G76" s="77">
        <f>SUBTOTAL(9,G77:G213)</f>
        <v>213149</v>
      </c>
      <c r="H76" s="77">
        <f t="shared" ref="H76:J76" si="33">SUBTOTAL(9,H77:H213)</f>
        <v>41385</v>
      </c>
      <c r="I76" s="77">
        <f>SUBTOTAL(9,I77:I213)</f>
        <v>200769</v>
      </c>
      <c r="J76" s="77">
        <f t="shared" si="33"/>
        <v>32603</v>
      </c>
      <c r="K76" s="54">
        <f t="shared" si="31"/>
        <v>12380</v>
      </c>
      <c r="L76" s="54">
        <f t="shared" si="31"/>
        <v>8782</v>
      </c>
      <c r="M76" s="143">
        <f t="shared" si="27"/>
        <v>94.2</v>
      </c>
      <c r="N76" s="143">
        <f t="shared" si="27"/>
        <v>78.8</v>
      </c>
    </row>
    <row r="77" spans="1:14" s="12" customFormat="1" ht="24.75" customHeight="1">
      <c r="A77" s="57" t="s">
        <v>7</v>
      </c>
      <c r="B77" s="94" t="s">
        <v>18</v>
      </c>
      <c r="C77" s="51" t="s">
        <v>8</v>
      </c>
      <c r="D77" s="71"/>
      <c r="E77" s="51"/>
      <c r="F77" s="101"/>
      <c r="G77" s="84">
        <f>SUBTOTAL(9,G78:G97)</f>
        <v>73903</v>
      </c>
      <c r="H77" s="84">
        <f>SUBTOTAL(9,H78:H97)</f>
        <v>23679</v>
      </c>
      <c r="I77" s="84">
        <f>SUBTOTAL(9,I78:I97)</f>
        <v>66803</v>
      </c>
      <c r="J77" s="84">
        <f>SUBTOTAL(9,J78:J97)</f>
        <v>18406</v>
      </c>
      <c r="K77" s="144">
        <f t="shared" si="31"/>
        <v>7100</v>
      </c>
      <c r="L77" s="144">
        <f t="shared" si="31"/>
        <v>5273</v>
      </c>
      <c r="M77" s="159">
        <f t="shared" si="27"/>
        <v>90.4</v>
      </c>
      <c r="N77" s="159">
        <f t="shared" si="27"/>
        <v>77.7</v>
      </c>
    </row>
    <row r="78" spans="1:14" s="12" customFormat="1" ht="72">
      <c r="A78" s="58" t="s">
        <v>125</v>
      </c>
      <c r="B78" s="90" t="s">
        <v>18</v>
      </c>
      <c r="C78" s="7" t="s">
        <v>8</v>
      </c>
      <c r="D78" s="72" t="s">
        <v>9</v>
      </c>
      <c r="E78" s="7"/>
      <c r="F78" s="98"/>
      <c r="G78" s="85">
        <f>SUBTOTAL(9,G79:G80)</f>
        <v>2176</v>
      </c>
      <c r="H78" s="85"/>
      <c r="I78" s="85">
        <f>SUBTOTAL(9,I79:I80)</f>
        <v>1986</v>
      </c>
      <c r="J78" s="85"/>
      <c r="K78" s="161">
        <f t="shared" ref="K78:K79" si="34">G78-I78</f>
        <v>190</v>
      </c>
      <c r="L78" s="161"/>
      <c r="M78" s="162">
        <f t="shared" ref="M78" si="35">ROUND(I78/G78*100,1)</f>
        <v>91.3</v>
      </c>
      <c r="N78" s="162"/>
    </row>
    <row r="79" spans="1:14" s="12" customFormat="1" ht="36">
      <c r="A79" s="58" t="s">
        <v>117</v>
      </c>
      <c r="B79" s="90" t="s">
        <v>18</v>
      </c>
      <c r="C79" s="7" t="s">
        <v>8</v>
      </c>
      <c r="D79" s="72" t="s">
        <v>9</v>
      </c>
      <c r="E79" s="115" t="s">
        <v>126</v>
      </c>
      <c r="F79" s="98"/>
      <c r="G79" s="85">
        <f>SUBTOTAL(9,G80:G80)</f>
        <v>2176</v>
      </c>
      <c r="H79" s="85"/>
      <c r="I79" s="85">
        <f>SUBTOTAL(9,I80:I80)</f>
        <v>1986</v>
      </c>
      <c r="J79" s="85"/>
      <c r="K79" s="161">
        <f t="shared" si="34"/>
        <v>190</v>
      </c>
      <c r="L79" s="161"/>
      <c r="M79" s="148">
        <f t="shared" si="27"/>
        <v>91.3</v>
      </c>
      <c r="N79" s="148"/>
    </row>
    <row r="80" spans="1:14" s="12" customFormat="1" ht="54">
      <c r="A80" s="58" t="s">
        <v>82</v>
      </c>
      <c r="B80" s="90" t="s">
        <v>18</v>
      </c>
      <c r="C80" s="7" t="s">
        <v>8</v>
      </c>
      <c r="D80" s="72" t="s">
        <v>9</v>
      </c>
      <c r="E80" s="115" t="s">
        <v>126</v>
      </c>
      <c r="F80" s="98" t="s">
        <v>79</v>
      </c>
      <c r="G80" s="86">
        <v>2176</v>
      </c>
      <c r="H80" s="80"/>
      <c r="I80" s="86">
        <v>1986</v>
      </c>
      <c r="J80" s="80"/>
      <c r="K80" s="156">
        <f t="shared" ref="K80:K81" si="36">G80-I80</f>
        <v>190</v>
      </c>
      <c r="L80" s="156"/>
      <c r="M80" s="157">
        <f t="shared" ref="M80" si="37">ROUND(I80/G80*100,1)</f>
        <v>91.3</v>
      </c>
      <c r="N80" s="157"/>
    </row>
    <row r="81" spans="1:14" ht="108">
      <c r="A81" s="58" t="s">
        <v>53</v>
      </c>
      <c r="B81" s="90" t="s">
        <v>18</v>
      </c>
      <c r="C81" s="7" t="s">
        <v>8</v>
      </c>
      <c r="D81" s="72" t="s">
        <v>14</v>
      </c>
      <c r="E81" s="7"/>
      <c r="F81" s="98"/>
      <c r="G81" s="85">
        <f>SUBTOTAL(9,G82:G85)</f>
        <v>30574</v>
      </c>
      <c r="H81" s="79">
        <f>SUBTOTAL(9,H82:H85)</f>
        <v>12572</v>
      </c>
      <c r="I81" s="85">
        <f>SUBTOTAL(9,I82:I85)</f>
        <v>28937</v>
      </c>
      <c r="J81" s="79">
        <f>SUBTOTAL(9,J82:J85)</f>
        <v>12105</v>
      </c>
      <c r="K81" s="147">
        <f t="shared" si="36"/>
        <v>1637</v>
      </c>
      <c r="L81" s="147">
        <f t="shared" ref="L81" si="38">H81-J81</f>
        <v>467</v>
      </c>
      <c r="M81" s="148">
        <f t="shared" ref="M81:N81" si="39">ROUND(I81/G81*100,1)</f>
        <v>94.6</v>
      </c>
      <c r="N81" s="148">
        <f t="shared" si="39"/>
        <v>96.3</v>
      </c>
    </row>
    <row r="82" spans="1:14" ht="36">
      <c r="A82" s="58" t="s">
        <v>117</v>
      </c>
      <c r="B82" s="90" t="s">
        <v>18</v>
      </c>
      <c r="C82" s="7" t="s">
        <v>8</v>
      </c>
      <c r="D82" s="72" t="s">
        <v>14</v>
      </c>
      <c r="E82" s="115" t="s">
        <v>126</v>
      </c>
      <c r="F82" s="98"/>
      <c r="G82" s="85">
        <f>SUBTOTAL(9,G83:G85)</f>
        <v>30574</v>
      </c>
      <c r="H82" s="79">
        <f>SUBTOTAL(9,H83:H85)</f>
        <v>12572</v>
      </c>
      <c r="I82" s="85">
        <f>SUBTOTAL(9,I83:I85)</f>
        <v>28937</v>
      </c>
      <c r="J82" s="79">
        <f>SUBTOTAL(9,J83:J85)</f>
        <v>12105</v>
      </c>
      <c r="K82" s="147">
        <f t="shared" si="31"/>
        <v>1637</v>
      </c>
      <c r="L82" s="147">
        <f t="shared" si="31"/>
        <v>467</v>
      </c>
      <c r="M82" s="148">
        <f t="shared" si="27"/>
        <v>94.6</v>
      </c>
      <c r="N82" s="148">
        <f t="shared" si="27"/>
        <v>96.3</v>
      </c>
    </row>
    <row r="83" spans="1:14" ht="54">
      <c r="A83" s="58" t="s">
        <v>82</v>
      </c>
      <c r="B83" s="90" t="s">
        <v>18</v>
      </c>
      <c r="C83" s="7" t="s">
        <v>8</v>
      </c>
      <c r="D83" s="72" t="s">
        <v>14</v>
      </c>
      <c r="E83" s="115" t="s">
        <v>126</v>
      </c>
      <c r="F83" s="98" t="s">
        <v>79</v>
      </c>
      <c r="G83" s="86">
        <v>28974</v>
      </c>
      <c r="H83" s="80">
        <v>12505</v>
      </c>
      <c r="I83" s="86">
        <v>27492</v>
      </c>
      <c r="J83" s="80">
        <v>12065</v>
      </c>
      <c r="K83" s="156">
        <f t="shared" ref="K83:L85" si="40">G83-I83</f>
        <v>1482</v>
      </c>
      <c r="L83" s="156">
        <f t="shared" si="40"/>
        <v>440</v>
      </c>
      <c r="M83" s="157">
        <f t="shared" ref="M83:M85" si="41">ROUND(I83/G83*100,1)</f>
        <v>94.9</v>
      </c>
      <c r="N83" s="157">
        <f t="shared" ref="N83:N84" si="42">ROUND(J83/H83*100,1)</f>
        <v>96.5</v>
      </c>
    </row>
    <row r="84" spans="1:14" ht="54">
      <c r="A84" s="58" t="s">
        <v>83</v>
      </c>
      <c r="B84" s="90" t="s">
        <v>18</v>
      </c>
      <c r="C84" s="7" t="s">
        <v>8</v>
      </c>
      <c r="D84" s="72" t="s">
        <v>14</v>
      </c>
      <c r="E84" s="115" t="s">
        <v>126</v>
      </c>
      <c r="F84" s="98" t="s">
        <v>80</v>
      </c>
      <c r="G84" s="86">
        <v>1575</v>
      </c>
      <c r="H84" s="80">
        <v>67</v>
      </c>
      <c r="I84" s="86">
        <v>1422</v>
      </c>
      <c r="J84" s="80">
        <v>40</v>
      </c>
      <c r="K84" s="156">
        <f t="shared" si="40"/>
        <v>153</v>
      </c>
      <c r="L84" s="156">
        <f t="shared" si="40"/>
        <v>27</v>
      </c>
      <c r="M84" s="157">
        <f t="shared" si="41"/>
        <v>90.3</v>
      </c>
      <c r="N84" s="157">
        <f t="shared" si="42"/>
        <v>59.7</v>
      </c>
    </row>
    <row r="85" spans="1:14" ht="36">
      <c r="A85" s="58" t="s">
        <v>84</v>
      </c>
      <c r="B85" s="90" t="s">
        <v>18</v>
      </c>
      <c r="C85" s="7" t="s">
        <v>8</v>
      </c>
      <c r="D85" s="72" t="s">
        <v>14</v>
      </c>
      <c r="E85" s="115" t="s">
        <v>126</v>
      </c>
      <c r="F85" s="98" t="s">
        <v>81</v>
      </c>
      <c r="G85" s="86">
        <v>25</v>
      </c>
      <c r="H85" s="80"/>
      <c r="I85" s="86">
        <v>23</v>
      </c>
      <c r="J85" s="80"/>
      <c r="K85" s="156">
        <f t="shared" si="40"/>
        <v>2</v>
      </c>
      <c r="L85" s="156"/>
      <c r="M85" s="157">
        <f t="shared" si="41"/>
        <v>92</v>
      </c>
      <c r="N85" s="157"/>
    </row>
    <row r="86" spans="1:14" ht="31.5" customHeight="1">
      <c r="A86" s="58" t="s">
        <v>12</v>
      </c>
      <c r="B86" s="90" t="s">
        <v>18</v>
      </c>
      <c r="C86" s="7" t="s">
        <v>8</v>
      </c>
      <c r="D86" s="72" t="s">
        <v>70</v>
      </c>
      <c r="E86" s="7"/>
      <c r="F86" s="98"/>
      <c r="G86" s="85">
        <f>SUBTOTAL(9,G87:G97)</f>
        <v>41153</v>
      </c>
      <c r="H86" s="79">
        <f>SUBTOTAL(9,H87:H97)</f>
        <v>11107</v>
      </c>
      <c r="I86" s="85">
        <f>SUBTOTAL(9,I87:I97)</f>
        <v>35880</v>
      </c>
      <c r="J86" s="79">
        <f>SUBTOTAL(9,J87:J97)</f>
        <v>6301</v>
      </c>
      <c r="K86" s="147">
        <f t="shared" si="31"/>
        <v>5273</v>
      </c>
      <c r="L86" s="147">
        <f t="shared" si="31"/>
        <v>4806</v>
      </c>
      <c r="M86" s="148">
        <f t="shared" ref="M86:N100" si="43">ROUND(I86/G86*100,1)</f>
        <v>87.2</v>
      </c>
      <c r="N86" s="148">
        <f t="shared" si="43"/>
        <v>56.7</v>
      </c>
    </row>
    <row r="87" spans="1:14" ht="80.25" customHeight="1">
      <c r="A87" s="116" t="s">
        <v>152</v>
      </c>
      <c r="B87" s="90" t="s">
        <v>18</v>
      </c>
      <c r="C87" s="7" t="s">
        <v>8</v>
      </c>
      <c r="D87" s="72" t="s">
        <v>70</v>
      </c>
      <c r="E87" s="115" t="s">
        <v>131</v>
      </c>
      <c r="F87" s="98"/>
      <c r="G87" s="85">
        <f>SUBTOTAL(9,G88:G90)</f>
        <v>10932</v>
      </c>
      <c r="H87" s="79">
        <f>SUBTOTAL(9,H88:H90)</f>
        <v>3871</v>
      </c>
      <c r="I87" s="85">
        <f>SUBTOTAL(9,I88:I90)</f>
        <v>10256</v>
      </c>
      <c r="J87" s="79">
        <f>SUBTOTAL(9,J88:J90)</f>
        <v>3556</v>
      </c>
      <c r="K87" s="147">
        <f t="shared" si="31"/>
        <v>676</v>
      </c>
      <c r="L87" s="147">
        <f t="shared" si="31"/>
        <v>315</v>
      </c>
      <c r="M87" s="148">
        <f t="shared" si="43"/>
        <v>93.8</v>
      </c>
      <c r="N87" s="148"/>
    </row>
    <row r="88" spans="1:14" ht="60" customHeight="1">
      <c r="A88" s="58" t="s">
        <v>83</v>
      </c>
      <c r="B88" s="90" t="s">
        <v>18</v>
      </c>
      <c r="C88" s="7" t="s">
        <v>8</v>
      </c>
      <c r="D88" s="72" t="s">
        <v>70</v>
      </c>
      <c r="E88" s="115" t="s">
        <v>131</v>
      </c>
      <c r="F88" s="98" t="s">
        <v>80</v>
      </c>
      <c r="G88" s="86">
        <v>825</v>
      </c>
      <c r="H88" s="80"/>
      <c r="I88" s="86">
        <v>733</v>
      </c>
      <c r="J88" s="80"/>
      <c r="K88" s="156">
        <f t="shared" ref="K88:K90" si="44">G88-I88</f>
        <v>92</v>
      </c>
      <c r="L88" s="156"/>
      <c r="M88" s="157">
        <f t="shared" si="43"/>
        <v>88.8</v>
      </c>
      <c r="N88" s="157"/>
    </row>
    <row r="89" spans="1:14">
      <c r="A89" s="62" t="s">
        <v>101</v>
      </c>
      <c r="B89" s="90" t="s">
        <v>18</v>
      </c>
      <c r="C89" s="7" t="s">
        <v>8</v>
      </c>
      <c r="D89" s="72" t="s">
        <v>70</v>
      </c>
      <c r="E89" s="115" t="s">
        <v>131</v>
      </c>
      <c r="F89" s="98" t="s">
        <v>19</v>
      </c>
      <c r="G89" s="86">
        <v>8709</v>
      </c>
      <c r="H89" s="80">
        <v>3871</v>
      </c>
      <c r="I89" s="86">
        <v>8393</v>
      </c>
      <c r="J89" s="80">
        <v>3556</v>
      </c>
      <c r="K89" s="156">
        <f t="shared" si="44"/>
        <v>316</v>
      </c>
      <c r="L89" s="156"/>
      <c r="M89" s="157">
        <f t="shared" si="43"/>
        <v>96.4</v>
      </c>
      <c r="N89" s="157"/>
    </row>
    <row r="90" spans="1:14" ht="72">
      <c r="A90" s="62" t="s">
        <v>90</v>
      </c>
      <c r="B90" s="90" t="s">
        <v>18</v>
      </c>
      <c r="C90" s="7" t="s">
        <v>8</v>
      </c>
      <c r="D90" s="72" t="s">
        <v>70</v>
      </c>
      <c r="E90" s="115" t="s">
        <v>131</v>
      </c>
      <c r="F90" s="98" t="s">
        <v>89</v>
      </c>
      <c r="G90" s="86">
        <v>1398</v>
      </c>
      <c r="H90" s="80"/>
      <c r="I90" s="86">
        <v>1130</v>
      </c>
      <c r="J90" s="80"/>
      <c r="K90" s="156">
        <f t="shared" si="44"/>
        <v>268</v>
      </c>
      <c r="L90" s="156"/>
      <c r="M90" s="157">
        <f t="shared" si="43"/>
        <v>80.8</v>
      </c>
      <c r="N90" s="157"/>
    </row>
    <row r="91" spans="1:14" ht="72" hidden="1">
      <c r="A91" s="117" t="s">
        <v>156</v>
      </c>
      <c r="B91" s="90" t="s">
        <v>18</v>
      </c>
      <c r="C91" s="7" t="s">
        <v>8</v>
      </c>
      <c r="D91" s="72" t="s">
        <v>70</v>
      </c>
      <c r="E91" s="115" t="s">
        <v>132</v>
      </c>
      <c r="F91" s="98"/>
      <c r="G91" s="85">
        <f>SUBTOTAL(9,G92)</f>
        <v>0</v>
      </c>
      <c r="H91" s="79"/>
      <c r="I91" s="85">
        <f>SUBTOTAL(9,I92)</f>
        <v>0</v>
      </c>
      <c r="J91" s="79"/>
      <c r="K91" s="147">
        <f t="shared" si="31"/>
        <v>0</v>
      </c>
      <c r="L91" s="147">
        <f t="shared" si="31"/>
        <v>0</v>
      </c>
      <c r="M91" s="148" t="e">
        <f t="shared" si="43"/>
        <v>#DIV/0!</v>
      </c>
      <c r="N91" s="149" t="e">
        <f t="shared" si="43"/>
        <v>#DIV/0!</v>
      </c>
    </row>
    <row r="92" spans="1:14" ht="54" hidden="1">
      <c r="A92" s="62" t="s">
        <v>83</v>
      </c>
      <c r="B92" s="90" t="s">
        <v>18</v>
      </c>
      <c r="C92" s="7" t="s">
        <v>8</v>
      </c>
      <c r="D92" s="72" t="s">
        <v>70</v>
      </c>
      <c r="E92" s="115" t="s">
        <v>132</v>
      </c>
      <c r="F92" s="98" t="s">
        <v>80</v>
      </c>
      <c r="G92" s="86"/>
      <c r="H92" s="80"/>
      <c r="I92" s="86"/>
      <c r="J92" s="80"/>
      <c r="K92" s="150"/>
      <c r="L92" s="150"/>
      <c r="M92" s="151" t="e">
        <f t="shared" si="43"/>
        <v>#DIV/0!</v>
      </c>
      <c r="N92" s="152"/>
    </row>
    <row r="93" spans="1:14" ht="36">
      <c r="A93" s="58" t="s">
        <v>117</v>
      </c>
      <c r="B93" s="90" t="s">
        <v>18</v>
      </c>
      <c r="C93" s="7" t="s">
        <v>8</v>
      </c>
      <c r="D93" s="72" t="s">
        <v>70</v>
      </c>
      <c r="E93" s="115" t="s">
        <v>126</v>
      </c>
      <c r="F93" s="98"/>
      <c r="G93" s="85">
        <f>SUBTOTAL(9,G94:G97)</f>
        <v>30221</v>
      </c>
      <c r="H93" s="79">
        <f>SUBTOTAL(9,H94:H97)</f>
        <v>7236</v>
      </c>
      <c r="I93" s="85">
        <f>SUBTOTAL(9,I94:I97)</f>
        <v>25624</v>
      </c>
      <c r="J93" s="79">
        <f>SUBTOTAL(9,J94:J97)</f>
        <v>2745</v>
      </c>
      <c r="K93" s="147">
        <f t="shared" ref="K93:L93" si="45">G93-I93</f>
        <v>4597</v>
      </c>
      <c r="L93" s="147">
        <f t="shared" si="45"/>
        <v>4491</v>
      </c>
      <c r="M93" s="148">
        <f t="shared" ref="M93:N93" si="46">ROUND(I93/G93*100,1)</f>
        <v>84.8</v>
      </c>
      <c r="N93" s="148">
        <f t="shared" si="46"/>
        <v>37.9</v>
      </c>
    </row>
    <row r="94" spans="1:14" ht="36">
      <c r="A94" s="62" t="s">
        <v>88</v>
      </c>
      <c r="B94" s="90" t="s">
        <v>18</v>
      </c>
      <c r="C94" s="7" t="s">
        <v>8</v>
      </c>
      <c r="D94" s="72" t="s">
        <v>70</v>
      </c>
      <c r="E94" s="115" t="s">
        <v>126</v>
      </c>
      <c r="F94" s="98" t="s">
        <v>87</v>
      </c>
      <c r="G94" s="86">
        <v>21306</v>
      </c>
      <c r="H94" s="80">
        <v>7236</v>
      </c>
      <c r="I94" s="86">
        <v>16815</v>
      </c>
      <c r="J94" s="80">
        <v>2745</v>
      </c>
      <c r="K94" s="150">
        <f t="shared" si="31"/>
        <v>4491</v>
      </c>
      <c r="L94" s="150">
        <f t="shared" si="31"/>
        <v>4491</v>
      </c>
      <c r="M94" s="151">
        <f t="shared" si="43"/>
        <v>78.900000000000006</v>
      </c>
      <c r="N94" s="152">
        <f t="shared" si="43"/>
        <v>37.9</v>
      </c>
    </row>
    <row r="95" spans="1:14" ht="54">
      <c r="A95" s="62" t="s">
        <v>83</v>
      </c>
      <c r="B95" s="90" t="s">
        <v>18</v>
      </c>
      <c r="C95" s="7" t="s">
        <v>8</v>
      </c>
      <c r="D95" s="72" t="s">
        <v>70</v>
      </c>
      <c r="E95" s="115" t="s">
        <v>126</v>
      </c>
      <c r="F95" s="98" t="s">
        <v>80</v>
      </c>
      <c r="G95" s="86">
        <v>7994</v>
      </c>
      <c r="H95" s="80"/>
      <c r="I95" s="86">
        <v>7942</v>
      </c>
      <c r="J95" s="80"/>
      <c r="K95" s="150">
        <f t="shared" si="31"/>
        <v>52</v>
      </c>
      <c r="L95" s="150"/>
      <c r="M95" s="151">
        <f t="shared" si="43"/>
        <v>99.3</v>
      </c>
      <c r="N95" s="152"/>
    </row>
    <row r="96" spans="1:14">
      <c r="A96" s="62" t="s">
        <v>169</v>
      </c>
      <c r="B96" s="90" t="s">
        <v>18</v>
      </c>
      <c r="C96" s="7" t="s">
        <v>8</v>
      </c>
      <c r="D96" s="72" t="s">
        <v>70</v>
      </c>
      <c r="E96" s="115" t="s">
        <v>126</v>
      </c>
      <c r="F96" s="98" t="s">
        <v>170</v>
      </c>
      <c r="G96" s="86">
        <v>100</v>
      </c>
      <c r="H96" s="80"/>
      <c r="I96" s="86">
        <v>50</v>
      </c>
      <c r="J96" s="80"/>
      <c r="K96" s="150">
        <f t="shared" si="31"/>
        <v>50</v>
      </c>
      <c r="L96" s="150"/>
      <c r="M96" s="151">
        <f t="shared" si="43"/>
        <v>50</v>
      </c>
      <c r="N96" s="152"/>
    </row>
    <row r="97" spans="1:14" ht="36">
      <c r="A97" s="62" t="s">
        <v>84</v>
      </c>
      <c r="B97" s="90" t="s">
        <v>18</v>
      </c>
      <c r="C97" s="7" t="s">
        <v>8</v>
      </c>
      <c r="D97" s="72" t="s">
        <v>70</v>
      </c>
      <c r="E97" s="115" t="s">
        <v>126</v>
      </c>
      <c r="F97" s="98" t="s">
        <v>81</v>
      </c>
      <c r="G97" s="86">
        <v>821</v>
      </c>
      <c r="H97" s="80"/>
      <c r="I97" s="86">
        <v>817</v>
      </c>
      <c r="J97" s="80"/>
      <c r="K97" s="150">
        <f t="shared" si="31"/>
        <v>4</v>
      </c>
      <c r="L97" s="150"/>
      <c r="M97" s="151">
        <f t="shared" si="43"/>
        <v>99.5</v>
      </c>
      <c r="N97" s="152"/>
    </row>
    <row r="98" spans="1:14" s="12" customFormat="1" ht="17.399999999999999">
      <c r="A98" s="61" t="s">
        <v>25</v>
      </c>
      <c r="B98" s="91" t="s">
        <v>18</v>
      </c>
      <c r="C98" s="9" t="s">
        <v>9</v>
      </c>
      <c r="D98" s="73"/>
      <c r="E98" s="9"/>
      <c r="F98" s="99"/>
      <c r="G98" s="87">
        <f>SUBTOTAL(9,G99:G101)</f>
        <v>32</v>
      </c>
      <c r="H98" s="81"/>
      <c r="I98" s="87">
        <f>SUBTOTAL(9,I99:I101)</f>
        <v>19</v>
      </c>
      <c r="J98" s="81"/>
      <c r="K98" s="153">
        <f t="shared" si="31"/>
        <v>13</v>
      </c>
      <c r="L98" s="153"/>
      <c r="M98" s="154">
        <f t="shared" si="43"/>
        <v>59.4</v>
      </c>
      <c r="N98" s="155"/>
    </row>
    <row r="99" spans="1:14" ht="36.75" customHeight="1">
      <c r="A99" s="58" t="s">
        <v>26</v>
      </c>
      <c r="B99" s="90" t="s">
        <v>18</v>
      </c>
      <c r="C99" s="7" t="s">
        <v>9</v>
      </c>
      <c r="D99" s="72" t="s">
        <v>14</v>
      </c>
      <c r="E99" s="7"/>
      <c r="F99" s="98"/>
      <c r="G99" s="85">
        <f>SUBTOTAL(9,G100:G101)</f>
        <v>32</v>
      </c>
      <c r="H99" s="79"/>
      <c r="I99" s="85">
        <f>SUBTOTAL(9,I100:I101)</f>
        <v>19</v>
      </c>
      <c r="J99" s="79"/>
      <c r="K99" s="147">
        <f t="shared" si="31"/>
        <v>13</v>
      </c>
      <c r="L99" s="147"/>
      <c r="M99" s="148">
        <f t="shared" si="43"/>
        <v>59.4</v>
      </c>
      <c r="N99" s="149"/>
    </row>
    <row r="100" spans="1:14" ht="36">
      <c r="A100" s="58" t="s">
        <v>117</v>
      </c>
      <c r="B100" s="90" t="s">
        <v>18</v>
      </c>
      <c r="C100" s="7" t="s">
        <v>9</v>
      </c>
      <c r="D100" s="72" t="s">
        <v>14</v>
      </c>
      <c r="E100" s="115" t="s">
        <v>126</v>
      </c>
      <c r="F100" s="98"/>
      <c r="G100" s="85">
        <f>SUBTOTAL(9,G101)</f>
        <v>32</v>
      </c>
      <c r="H100" s="79"/>
      <c r="I100" s="85">
        <f>SUBTOTAL(9,I101)</f>
        <v>19</v>
      </c>
      <c r="J100" s="79"/>
      <c r="K100" s="147">
        <f t="shared" si="31"/>
        <v>13</v>
      </c>
      <c r="L100" s="147"/>
      <c r="M100" s="148">
        <f t="shared" si="43"/>
        <v>59.4</v>
      </c>
      <c r="N100" s="149"/>
    </row>
    <row r="101" spans="1:14" ht="54">
      <c r="A101" s="62" t="s">
        <v>83</v>
      </c>
      <c r="B101" s="90" t="s">
        <v>18</v>
      </c>
      <c r="C101" s="7" t="s">
        <v>9</v>
      </c>
      <c r="D101" s="72" t="s">
        <v>14</v>
      </c>
      <c r="E101" s="115" t="s">
        <v>126</v>
      </c>
      <c r="F101" s="98" t="s">
        <v>80</v>
      </c>
      <c r="G101" s="86">
        <v>32</v>
      </c>
      <c r="H101" s="80"/>
      <c r="I101" s="86">
        <v>19</v>
      </c>
      <c r="J101" s="80"/>
      <c r="K101" s="150">
        <f t="shared" si="31"/>
        <v>13</v>
      </c>
      <c r="L101" s="150"/>
      <c r="M101" s="151">
        <f t="shared" ref="M101" si="47">ROUND(I101/G101*100,1)</f>
        <v>59.4</v>
      </c>
      <c r="N101" s="152"/>
    </row>
    <row r="102" spans="1:14" s="12" customFormat="1" ht="34.799999999999997">
      <c r="A102" s="61" t="s">
        <v>28</v>
      </c>
      <c r="B102" s="91" t="s">
        <v>18</v>
      </c>
      <c r="C102" s="9" t="s">
        <v>10</v>
      </c>
      <c r="D102" s="73"/>
      <c r="E102" s="9"/>
      <c r="F102" s="99"/>
      <c r="G102" s="87">
        <f>SUBTOTAL(9,G103:G113)</f>
        <v>3274</v>
      </c>
      <c r="H102" s="87">
        <f>SUBTOTAL(9,H103:H113)</f>
        <v>460</v>
      </c>
      <c r="I102" s="87">
        <f>SUBTOTAL(9,I103:I113)</f>
        <v>2516</v>
      </c>
      <c r="J102" s="87"/>
      <c r="K102" s="153">
        <f t="shared" si="31"/>
        <v>758</v>
      </c>
      <c r="L102" s="153">
        <f t="shared" si="31"/>
        <v>460</v>
      </c>
      <c r="M102" s="154">
        <f t="shared" ref="M102:N116" si="48">ROUND(I102/G102*100,1)</f>
        <v>76.8</v>
      </c>
      <c r="N102" s="154">
        <f t="shared" si="48"/>
        <v>0</v>
      </c>
    </row>
    <row r="103" spans="1:14" s="15" customFormat="1" ht="72">
      <c r="A103" s="62" t="s">
        <v>27</v>
      </c>
      <c r="B103" s="90" t="s">
        <v>18</v>
      </c>
      <c r="C103" s="7" t="s">
        <v>10</v>
      </c>
      <c r="D103" s="72" t="s">
        <v>29</v>
      </c>
      <c r="E103" s="7"/>
      <c r="F103" s="98"/>
      <c r="G103" s="85">
        <f>SUBTOTAL(9,G104:G106)</f>
        <v>245</v>
      </c>
      <c r="H103" s="79"/>
      <c r="I103" s="85">
        <f>SUBTOTAL(9,I104:I106)</f>
        <v>224</v>
      </c>
      <c r="J103" s="79"/>
      <c r="K103" s="147">
        <f t="shared" si="31"/>
        <v>21</v>
      </c>
      <c r="L103" s="147"/>
      <c r="M103" s="148">
        <f t="shared" si="48"/>
        <v>91.4</v>
      </c>
      <c r="N103" s="149"/>
    </row>
    <row r="104" spans="1:14" ht="108">
      <c r="A104" s="60" t="s">
        <v>110</v>
      </c>
      <c r="B104" s="90" t="s">
        <v>18</v>
      </c>
      <c r="C104" s="7" t="s">
        <v>10</v>
      </c>
      <c r="D104" s="72" t="s">
        <v>29</v>
      </c>
      <c r="E104" s="115" t="s">
        <v>133</v>
      </c>
      <c r="F104" s="98"/>
      <c r="G104" s="85">
        <f>SUBTOTAL(9,G105:G106)</f>
        <v>245</v>
      </c>
      <c r="H104" s="79"/>
      <c r="I104" s="85">
        <f>SUBTOTAL(9,I105:I106)</f>
        <v>224</v>
      </c>
      <c r="J104" s="79"/>
      <c r="K104" s="147">
        <f t="shared" si="31"/>
        <v>21</v>
      </c>
      <c r="L104" s="147"/>
      <c r="M104" s="148">
        <f t="shared" si="48"/>
        <v>91.4</v>
      </c>
      <c r="N104" s="149"/>
    </row>
    <row r="105" spans="1:14" ht="54" hidden="1">
      <c r="A105" s="58" t="s">
        <v>82</v>
      </c>
      <c r="B105" s="90" t="s">
        <v>18</v>
      </c>
      <c r="C105" s="7" t="s">
        <v>10</v>
      </c>
      <c r="D105" s="72" t="s">
        <v>29</v>
      </c>
      <c r="E105" s="115" t="s">
        <v>133</v>
      </c>
      <c r="F105" s="98" t="s">
        <v>79</v>
      </c>
      <c r="G105" s="86">
        <f>50-50</f>
        <v>0</v>
      </c>
      <c r="H105" s="80"/>
      <c r="I105" s="86">
        <f>50-50</f>
        <v>0</v>
      </c>
      <c r="J105" s="80"/>
      <c r="K105" s="153">
        <f t="shared" si="31"/>
        <v>0</v>
      </c>
      <c r="L105" s="153">
        <f t="shared" si="31"/>
        <v>0</v>
      </c>
      <c r="M105" s="154" t="e">
        <f t="shared" si="48"/>
        <v>#DIV/0!</v>
      </c>
      <c r="N105" s="155" t="e">
        <f t="shared" si="48"/>
        <v>#DIV/0!</v>
      </c>
    </row>
    <row r="106" spans="1:14" ht="54">
      <c r="A106" s="62" t="s">
        <v>83</v>
      </c>
      <c r="B106" s="90" t="s">
        <v>18</v>
      </c>
      <c r="C106" s="7" t="s">
        <v>10</v>
      </c>
      <c r="D106" s="72" t="s">
        <v>29</v>
      </c>
      <c r="E106" s="115" t="s">
        <v>133</v>
      </c>
      <c r="F106" s="98" t="s">
        <v>80</v>
      </c>
      <c r="G106" s="86">
        <v>245</v>
      </c>
      <c r="H106" s="80"/>
      <c r="I106" s="86">
        <v>224</v>
      </c>
      <c r="J106" s="80"/>
      <c r="K106" s="150">
        <f t="shared" si="31"/>
        <v>21</v>
      </c>
      <c r="L106" s="150"/>
      <c r="M106" s="151">
        <f t="shared" si="48"/>
        <v>91.4</v>
      </c>
      <c r="N106" s="152"/>
    </row>
    <row r="107" spans="1:14" ht="54">
      <c r="A107" s="58" t="s">
        <v>63</v>
      </c>
      <c r="B107" s="90" t="s">
        <v>18</v>
      </c>
      <c r="C107" s="7" t="s">
        <v>10</v>
      </c>
      <c r="D107" s="72" t="s">
        <v>11</v>
      </c>
      <c r="E107" s="7"/>
      <c r="F107" s="98"/>
      <c r="G107" s="85">
        <f>SUBTOTAL(9,G108:G113)</f>
        <v>3029</v>
      </c>
      <c r="H107" s="85">
        <f>SUBTOTAL(9,H108:H113)</f>
        <v>460</v>
      </c>
      <c r="I107" s="85">
        <f>SUBTOTAL(9,I108:I113)</f>
        <v>2292</v>
      </c>
      <c r="J107" s="85"/>
      <c r="K107" s="147">
        <f t="shared" si="31"/>
        <v>737</v>
      </c>
      <c r="L107" s="147">
        <f t="shared" si="31"/>
        <v>460</v>
      </c>
      <c r="M107" s="148">
        <f t="shared" si="48"/>
        <v>75.7</v>
      </c>
      <c r="N107" s="149">
        <f t="shared" si="48"/>
        <v>0</v>
      </c>
    </row>
    <row r="108" spans="1:14" ht="108">
      <c r="A108" s="60" t="s">
        <v>111</v>
      </c>
      <c r="B108" s="90" t="s">
        <v>18</v>
      </c>
      <c r="C108" s="7" t="s">
        <v>10</v>
      </c>
      <c r="D108" s="72" t="s">
        <v>11</v>
      </c>
      <c r="E108" s="115" t="s">
        <v>134</v>
      </c>
      <c r="F108" s="98"/>
      <c r="G108" s="85">
        <f>SUBTOTAL(9,G109:G111)</f>
        <v>2858</v>
      </c>
      <c r="H108" s="85">
        <f>SUBTOTAL(9,H109:H111)</f>
        <v>460</v>
      </c>
      <c r="I108" s="85">
        <f>SUBTOTAL(9,I109:I111)</f>
        <v>2121</v>
      </c>
      <c r="J108" s="85"/>
      <c r="K108" s="147">
        <f t="shared" ref="K108" si="49">G108-I108</f>
        <v>737</v>
      </c>
      <c r="L108" s="147">
        <f t="shared" ref="L108" si="50">H108-J108</f>
        <v>460</v>
      </c>
      <c r="M108" s="148">
        <f t="shared" ref="M108" si="51">ROUND(I108/G108*100,1)</f>
        <v>74.2</v>
      </c>
      <c r="N108" s="149">
        <f t="shared" ref="N108" si="52">ROUND(J108/H108*100,1)</f>
        <v>0</v>
      </c>
    </row>
    <row r="109" spans="1:14" ht="54">
      <c r="A109" s="62" t="s">
        <v>83</v>
      </c>
      <c r="B109" s="90" t="s">
        <v>18</v>
      </c>
      <c r="C109" s="7" t="s">
        <v>10</v>
      </c>
      <c r="D109" s="72" t="s">
        <v>11</v>
      </c>
      <c r="E109" s="115" t="s">
        <v>134</v>
      </c>
      <c r="F109" s="98" t="s">
        <v>80</v>
      </c>
      <c r="G109" s="86">
        <v>1668</v>
      </c>
      <c r="H109" s="80"/>
      <c r="I109" s="86">
        <v>1434</v>
      </c>
      <c r="J109" s="80"/>
      <c r="K109" s="150">
        <f t="shared" si="31"/>
        <v>234</v>
      </c>
      <c r="L109" s="150"/>
      <c r="M109" s="151">
        <f t="shared" si="48"/>
        <v>86</v>
      </c>
      <c r="N109" s="152"/>
    </row>
    <row r="110" spans="1:14" hidden="1">
      <c r="A110" s="62" t="s">
        <v>56</v>
      </c>
      <c r="B110" s="90" t="s">
        <v>18</v>
      </c>
      <c r="C110" s="7" t="s">
        <v>10</v>
      </c>
      <c r="D110" s="72" t="s">
        <v>11</v>
      </c>
      <c r="E110" s="115" t="s">
        <v>134</v>
      </c>
      <c r="F110" s="98" t="s">
        <v>97</v>
      </c>
      <c r="G110" s="86"/>
      <c r="H110" s="80"/>
      <c r="I110" s="86"/>
      <c r="J110" s="80"/>
      <c r="K110" s="147">
        <f t="shared" si="31"/>
        <v>0</v>
      </c>
      <c r="L110" s="147">
        <f t="shared" si="31"/>
        <v>0</v>
      </c>
      <c r="M110" s="148" t="e">
        <f t="shared" si="48"/>
        <v>#DIV/0!</v>
      </c>
      <c r="N110" s="149" t="e">
        <f t="shared" si="48"/>
        <v>#DIV/0!</v>
      </c>
    </row>
    <row r="111" spans="1:14" ht="72">
      <c r="A111" s="58" t="s">
        <v>92</v>
      </c>
      <c r="B111" s="90" t="s">
        <v>18</v>
      </c>
      <c r="C111" s="7" t="s">
        <v>10</v>
      </c>
      <c r="D111" s="72" t="s">
        <v>11</v>
      </c>
      <c r="E111" s="115" t="s">
        <v>134</v>
      </c>
      <c r="F111" s="98" t="s">
        <v>91</v>
      </c>
      <c r="G111" s="86">
        <v>1190</v>
      </c>
      <c r="H111" s="80">
        <v>460</v>
      </c>
      <c r="I111" s="86">
        <v>687</v>
      </c>
      <c r="J111" s="80"/>
      <c r="K111" s="150">
        <f t="shared" si="31"/>
        <v>503</v>
      </c>
      <c r="L111" s="150">
        <f t="shared" si="31"/>
        <v>460</v>
      </c>
      <c r="M111" s="151">
        <f t="shared" si="48"/>
        <v>57.7</v>
      </c>
      <c r="N111" s="151">
        <f t="shared" si="48"/>
        <v>0</v>
      </c>
    </row>
    <row r="112" spans="1:14" ht="108">
      <c r="A112" s="58" t="s">
        <v>176</v>
      </c>
      <c r="B112" s="90" t="s">
        <v>18</v>
      </c>
      <c r="C112" s="7" t="s">
        <v>10</v>
      </c>
      <c r="D112" s="72" t="s">
        <v>11</v>
      </c>
      <c r="E112" s="115" t="s">
        <v>135</v>
      </c>
      <c r="F112" s="98"/>
      <c r="G112" s="85">
        <f>SUBTOTAL(9,G113)</f>
        <v>171</v>
      </c>
      <c r="H112" s="79"/>
      <c r="I112" s="85">
        <f>SUBTOTAL(9,I113)</f>
        <v>171</v>
      </c>
      <c r="J112" s="79"/>
      <c r="K112" s="147"/>
      <c r="L112" s="147"/>
      <c r="M112" s="148">
        <f t="shared" si="48"/>
        <v>100</v>
      </c>
      <c r="N112" s="149"/>
    </row>
    <row r="113" spans="1:14" ht="54">
      <c r="A113" s="62" t="s">
        <v>83</v>
      </c>
      <c r="B113" s="90" t="s">
        <v>18</v>
      </c>
      <c r="C113" s="7" t="s">
        <v>10</v>
      </c>
      <c r="D113" s="72" t="s">
        <v>11</v>
      </c>
      <c r="E113" s="115" t="s">
        <v>135</v>
      </c>
      <c r="F113" s="98" t="s">
        <v>80</v>
      </c>
      <c r="G113" s="86">
        <v>171</v>
      </c>
      <c r="H113" s="80"/>
      <c r="I113" s="86">
        <v>171</v>
      </c>
      <c r="J113" s="80"/>
      <c r="K113" s="150"/>
      <c r="L113" s="150"/>
      <c r="M113" s="151">
        <f t="shared" si="48"/>
        <v>100</v>
      </c>
      <c r="N113" s="152"/>
    </row>
    <row r="114" spans="1:14" s="15" customFormat="1">
      <c r="A114" s="61" t="s">
        <v>16</v>
      </c>
      <c r="B114" s="91" t="s">
        <v>18</v>
      </c>
      <c r="C114" s="9" t="s">
        <v>14</v>
      </c>
      <c r="D114" s="73"/>
      <c r="E114" s="9"/>
      <c r="F114" s="99"/>
      <c r="G114" s="87">
        <f>SUBTOTAL(9,G115:G134)</f>
        <v>12613</v>
      </c>
      <c r="H114" s="87"/>
      <c r="I114" s="87">
        <f>SUBTOTAL(9,I115:I134)</f>
        <v>12052</v>
      </c>
      <c r="J114" s="87"/>
      <c r="K114" s="153">
        <f t="shared" si="31"/>
        <v>561</v>
      </c>
      <c r="L114" s="153"/>
      <c r="M114" s="154">
        <f t="shared" si="48"/>
        <v>95.6</v>
      </c>
      <c r="N114" s="155"/>
    </row>
    <row r="115" spans="1:14" s="15" customFormat="1" hidden="1">
      <c r="A115" s="58" t="s">
        <v>57</v>
      </c>
      <c r="B115" s="90" t="s">
        <v>18</v>
      </c>
      <c r="C115" s="7" t="s">
        <v>14</v>
      </c>
      <c r="D115" s="72" t="s">
        <v>8</v>
      </c>
      <c r="E115" s="7"/>
      <c r="F115" s="98"/>
      <c r="G115" s="85">
        <f>SUBTOTAL(9,G116:G117)</f>
        <v>0</v>
      </c>
      <c r="H115" s="79"/>
      <c r="I115" s="85">
        <f>SUBTOTAL(9,I116:I117)</f>
        <v>0</v>
      </c>
      <c r="J115" s="79"/>
      <c r="K115" s="150">
        <f t="shared" si="31"/>
        <v>0</v>
      </c>
      <c r="L115" s="150"/>
      <c r="M115" s="151" t="e">
        <f t="shared" si="48"/>
        <v>#DIV/0!</v>
      </c>
      <c r="N115" s="152"/>
    </row>
    <row r="116" spans="1:14" s="15" customFormat="1" ht="90" hidden="1">
      <c r="A116" s="59" t="s">
        <v>112</v>
      </c>
      <c r="B116" s="90" t="s">
        <v>18</v>
      </c>
      <c r="C116" s="7" t="s">
        <v>14</v>
      </c>
      <c r="D116" s="72" t="s">
        <v>8</v>
      </c>
      <c r="E116" s="115" t="s">
        <v>136</v>
      </c>
      <c r="F116" s="98"/>
      <c r="G116" s="85">
        <f>SUBTOTAL(9,G117:G117)</f>
        <v>0</v>
      </c>
      <c r="H116" s="79"/>
      <c r="I116" s="85">
        <f>SUBTOTAL(9,I117:I117)</f>
        <v>0</v>
      </c>
      <c r="J116" s="79"/>
      <c r="K116" s="150">
        <f t="shared" si="31"/>
        <v>0</v>
      </c>
      <c r="L116" s="150"/>
      <c r="M116" s="151" t="e">
        <f t="shared" si="48"/>
        <v>#DIV/0!</v>
      </c>
      <c r="N116" s="152" t="e">
        <f t="shared" si="48"/>
        <v>#DIV/0!</v>
      </c>
    </row>
    <row r="117" spans="1:14" s="15" customFormat="1" ht="72" hidden="1">
      <c r="A117" s="62" t="s">
        <v>90</v>
      </c>
      <c r="B117" s="90" t="s">
        <v>18</v>
      </c>
      <c r="C117" s="7" t="s">
        <v>14</v>
      </c>
      <c r="D117" s="72" t="s">
        <v>8</v>
      </c>
      <c r="E117" s="115" t="s">
        <v>136</v>
      </c>
      <c r="F117" s="98" t="s">
        <v>89</v>
      </c>
      <c r="G117" s="86">
        <f>225-225</f>
        <v>0</v>
      </c>
      <c r="H117" s="80"/>
      <c r="I117" s="86">
        <f>225-225</f>
        <v>0</v>
      </c>
      <c r="J117" s="80"/>
      <c r="K117" s="147">
        <f t="shared" si="31"/>
        <v>0</v>
      </c>
      <c r="L117" s="147"/>
      <c r="M117" s="148" t="e">
        <f t="shared" ref="M117:N132" si="53">ROUND(I117/G117*100,1)</f>
        <v>#DIV/0!</v>
      </c>
      <c r="N117" s="149"/>
    </row>
    <row r="118" spans="1:14" s="15" customFormat="1">
      <c r="A118" s="58" t="s">
        <v>31</v>
      </c>
      <c r="B118" s="90" t="s">
        <v>18</v>
      </c>
      <c r="C118" s="7" t="s">
        <v>14</v>
      </c>
      <c r="D118" s="72" t="s">
        <v>30</v>
      </c>
      <c r="E118" s="7"/>
      <c r="F118" s="98"/>
      <c r="G118" s="85">
        <f>SUBTOTAL(9,G119:G120)</f>
        <v>3847</v>
      </c>
      <c r="H118" s="79"/>
      <c r="I118" s="85">
        <f>SUBTOTAL(9,I119:I120)</f>
        <v>3414</v>
      </c>
      <c r="J118" s="79"/>
      <c r="K118" s="147">
        <f t="shared" si="31"/>
        <v>433</v>
      </c>
      <c r="L118" s="147"/>
      <c r="M118" s="148">
        <f t="shared" si="53"/>
        <v>88.7</v>
      </c>
      <c r="N118" s="149"/>
    </row>
    <row r="119" spans="1:14" s="15" customFormat="1" ht="81.75" customHeight="1">
      <c r="A119" s="59" t="s">
        <v>113</v>
      </c>
      <c r="B119" s="90" t="s">
        <v>18</v>
      </c>
      <c r="C119" s="7" t="s">
        <v>14</v>
      </c>
      <c r="D119" s="72" t="s">
        <v>30</v>
      </c>
      <c r="E119" s="115" t="s">
        <v>137</v>
      </c>
      <c r="F119" s="98"/>
      <c r="G119" s="85">
        <f>SUBTOTAL(9,G120:G120)</f>
        <v>3847</v>
      </c>
      <c r="H119" s="79"/>
      <c r="I119" s="85">
        <f>SUBTOTAL(9,I120:I120)</f>
        <v>3414</v>
      </c>
      <c r="J119" s="79"/>
      <c r="K119" s="147">
        <f t="shared" si="31"/>
        <v>433</v>
      </c>
      <c r="L119" s="147"/>
      <c r="M119" s="148">
        <f t="shared" si="53"/>
        <v>88.7</v>
      </c>
      <c r="N119" s="149"/>
    </row>
    <row r="120" spans="1:14" s="15" customFormat="1" ht="72">
      <c r="A120" s="62" t="s">
        <v>90</v>
      </c>
      <c r="B120" s="90" t="s">
        <v>18</v>
      </c>
      <c r="C120" s="7" t="s">
        <v>14</v>
      </c>
      <c r="D120" s="72" t="s">
        <v>30</v>
      </c>
      <c r="E120" s="115" t="s">
        <v>137</v>
      </c>
      <c r="F120" s="98" t="s">
        <v>89</v>
      </c>
      <c r="G120" s="86">
        <v>3847</v>
      </c>
      <c r="H120" s="80"/>
      <c r="I120" s="86">
        <v>3414</v>
      </c>
      <c r="J120" s="80"/>
      <c r="K120" s="150">
        <f t="shared" si="31"/>
        <v>433</v>
      </c>
      <c r="L120" s="150"/>
      <c r="M120" s="151">
        <f t="shared" si="53"/>
        <v>88.7</v>
      </c>
      <c r="N120" s="152"/>
    </row>
    <row r="121" spans="1:14" s="15" customFormat="1" ht="36">
      <c r="A121" s="58" t="s">
        <v>75</v>
      </c>
      <c r="B121" s="90" t="s">
        <v>18</v>
      </c>
      <c r="C121" s="7" t="s">
        <v>14</v>
      </c>
      <c r="D121" s="72" t="s">
        <v>29</v>
      </c>
      <c r="E121" s="7"/>
      <c r="F121" s="98"/>
      <c r="G121" s="85">
        <f>SUBTOTAL(9,G122:G126)</f>
        <v>1741</v>
      </c>
      <c r="H121" s="79"/>
      <c r="I121" s="85">
        <f>SUBTOTAL(9,I122:I126)</f>
        <v>1664</v>
      </c>
      <c r="J121" s="79"/>
      <c r="K121" s="147">
        <f t="shared" si="31"/>
        <v>77</v>
      </c>
      <c r="L121" s="147"/>
      <c r="M121" s="148">
        <f t="shared" si="53"/>
        <v>95.6</v>
      </c>
      <c r="N121" s="149"/>
    </row>
    <row r="122" spans="1:14" ht="72">
      <c r="A122" s="59" t="s">
        <v>113</v>
      </c>
      <c r="B122" s="90" t="s">
        <v>18</v>
      </c>
      <c r="C122" s="7" t="s">
        <v>14</v>
      </c>
      <c r="D122" s="72" t="s">
        <v>29</v>
      </c>
      <c r="E122" s="115" t="s">
        <v>137</v>
      </c>
      <c r="F122" s="98"/>
      <c r="G122" s="85">
        <f>SUBTOTAL(9,G123:G124)</f>
        <v>1741</v>
      </c>
      <c r="H122" s="79"/>
      <c r="I122" s="85">
        <f>SUBTOTAL(9,I123:I124)</f>
        <v>1664</v>
      </c>
      <c r="J122" s="79"/>
      <c r="K122" s="147">
        <f t="shared" si="31"/>
        <v>77</v>
      </c>
      <c r="L122" s="147"/>
      <c r="M122" s="148">
        <f t="shared" si="53"/>
        <v>95.6</v>
      </c>
      <c r="N122" s="149"/>
    </row>
    <row r="123" spans="1:14" ht="54">
      <c r="A123" s="62" t="s">
        <v>83</v>
      </c>
      <c r="B123" s="90" t="s">
        <v>18</v>
      </c>
      <c r="C123" s="7" t="s">
        <v>14</v>
      </c>
      <c r="D123" s="72" t="s">
        <v>29</v>
      </c>
      <c r="E123" s="115" t="s">
        <v>137</v>
      </c>
      <c r="F123" s="98" t="s">
        <v>80</v>
      </c>
      <c r="G123" s="86">
        <v>30</v>
      </c>
      <c r="H123" s="80"/>
      <c r="I123" s="86"/>
      <c r="J123" s="80"/>
      <c r="K123" s="150">
        <f t="shared" ref="K123" si="54">G123-I123</f>
        <v>30</v>
      </c>
      <c r="L123" s="150"/>
      <c r="M123" s="151">
        <f t="shared" ref="M123" si="55">ROUND(I123/G123*100,1)</f>
        <v>0</v>
      </c>
      <c r="N123" s="152"/>
    </row>
    <row r="124" spans="1:14">
      <c r="A124" s="62" t="s">
        <v>101</v>
      </c>
      <c r="B124" s="90" t="s">
        <v>18</v>
      </c>
      <c r="C124" s="7" t="s">
        <v>14</v>
      </c>
      <c r="D124" s="72" t="s">
        <v>29</v>
      </c>
      <c r="E124" s="115" t="s">
        <v>137</v>
      </c>
      <c r="F124" s="98" t="s">
        <v>19</v>
      </c>
      <c r="G124" s="86">
        <v>1711</v>
      </c>
      <c r="H124" s="80"/>
      <c r="I124" s="86">
        <v>1664</v>
      </c>
      <c r="J124" s="80"/>
      <c r="K124" s="150">
        <f t="shared" si="31"/>
        <v>47</v>
      </c>
      <c r="L124" s="150"/>
      <c r="M124" s="151">
        <f t="shared" si="53"/>
        <v>97.3</v>
      </c>
      <c r="N124" s="152"/>
    </row>
    <row r="125" spans="1:14" ht="90" hidden="1">
      <c r="A125" s="59" t="s">
        <v>112</v>
      </c>
      <c r="B125" s="90" t="s">
        <v>18</v>
      </c>
      <c r="C125" s="7" t="s">
        <v>14</v>
      </c>
      <c r="D125" s="72" t="s">
        <v>29</v>
      </c>
      <c r="E125" s="115" t="s">
        <v>136</v>
      </c>
      <c r="F125" s="98"/>
      <c r="G125" s="85">
        <f>SUBTOTAL(9,G126)</f>
        <v>0</v>
      </c>
      <c r="H125" s="85"/>
      <c r="I125" s="85">
        <f>SUBTOTAL(9,I126)</f>
        <v>0</v>
      </c>
      <c r="J125" s="85"/>
      <c r="K125" s="147">
        <f t="shared" si="31"/>
        <v>0</v>
      </c>
      <c r="L125" s="147">
        <f t="shared" si="31"/>
        <v>0</v>
      </c>
      <c r="M125" s="148" t="e">
        <f t="shared" si="53"/>
        <v>#DIV/0!</v>
      </c>
      <c r="N125" s="149" t="e">
        <f t="shared" si="53"/>
        <v>#DIV/0!</v>
      </c>
    </row>
    <row r="126" spans="1:14" hidden="1">
      <c r="A126" s="62" t="s">
        <v>101</v>
      </c>
      <c r="B126" s="90" t="s">
        <v>18</v>
      </c>
      <c r="C126" s="7" t="s">
        <v>14</v>
      </c>
      <c r="D126" s="72" t="s">
        <v>29</v>
      </c>
      <c r="E126" s="115" t="s">
        <v>136</v>
      </c>
      <c r="F126" s="98" t="s">
        <v>19</v>
      </c>
      <c r="G126" s="86"/>
      <c r="H126" s="80"/>
      <c r="I126" s="86"/>
      <c r="J126" s="80"/>
      <c r="K126" s="147">
        <f t="shared" si="31"/>
        <v>0</v>
      </c>
      <c r="L126" s="147">
        <f t="shared" si="31"/>
        <v>0</v>
      </c>
      <c r="M126" s="148" t="e">
        <f t="shared" si="53"/>
        <v>#DIV/0!</v>
      </c>
      <c r="N126" s="149" t="e">
        <f t="shared" si="53"/>
        <v>#DIV/0!</v>
      </c>
    </row>
    <row r="127" spans="1:14" s="15" customFormat="1" ht="36">
      <c r="A127" s="62" t="s">
        <v>17</v>
      </c>
      <c r="B127" s="90" t="s">
        <v>18</v>
      </c>
      <c r="C127" s="7" t="s">
        <v>14</v>
      </c>
      <c r="D127" s="72" t="s">
        <v>15</v>
      </c>
      <c r="E127" s="7"/>
      <c r="F127" s="98"/>
      <c r="G127" s="85">
        <f>SUBTOTAL(9,G128:G134)</f>
        <v>7025</v>
      </c>
      <c r="H127" s="85"/>
      <c r="I127" s="85">
        <f>SUBTOTAL(9,I128:I134)</f>
        <v>6974</v>
      </c>
      <c r="J127" s="85"/>
      <c r="K127" s="147"/>
      <c r="L127" s="147"/>
      <c r="M127" s="148">
        <f t="shared" si="53"/>
        <v>99.3</v>
      </c>
      <c r="N127" s="149"/>
    </row>
    <row r="128" spans="1:14" s="15" customFormat="1" ht="79.5" customHeight="1">
      <c r="A128" s="117" t="s">
        <v>157</v>
      </c>
      <c r="B128" s="90" t="s">
        <v>18</v>
      </c>
      <c r="C128" s="7" t="s">
        <v>14</v>
      </c>
      <c r="D128" s="72" t="s">
        <v>15</v>
      </c>
      <c r="E128" s="115" t="s">
        <v>138</v>
      </c>
      <c r="F128" s="98"/>
      <c r="G128" s="85">
        <f>SUBTOTAL(9,G129)</f>
        <v>867</v>
      </c>
      <c r="H128" s="79"/>
      <c r="I128" s="85">
        <f>SUBTOTAL(9,I129)</f>
        <v>867</v>
      </c>
      <c r="J128" s="79"/>
      <c r="K128" s="147"/>
      <c r="L128" s="147"/>
      <c r="M128" s="148">
        <f t="shared" si="53"/>
        <v>100</v>
      </c>
      <c r="N128" s="149"/>
    </row>
    <row r="129" spans="1:14" s="15" customFormat="1">
      <c r="A129" s="58" t="s">
        <v>104</v>
      </c>
      <c r="B129" s="90" t="s">
        <v>18</v>
      </c>
      <c r="C129" s="7" t="s">
        <v>14</v>
      </c>
      <c r="D129" s="72" t="s">
        <v>15</v>
      </c>
      <c r="E129" s="115" t="s">
        <v>138</v>
      </c>
      <c r="F129" s="98" t="s">
        <v>103</v>
      </c>
      <c r="G129" s="86">
        <v>867</v>
      </c>
      <c r="H129" s="80"/>
      <c r="I129" s="86">
        <v>867</v>
      </c>
      <c r="J129" s="80"/>
      <c r="K129" s="150"/>
      <c r="L129" s="150"/>
      <c r="M129" s="151">
        <f t="shared" si="53"/>
        <v>100</v>
      </c>
      <c r="N129" s="152"/>
    </row>
    <row r="130" spans="1:14" s="15" customFormat="1" ht="76.5" customHeight="1">
      <c r="A130" s="116" t="s">
        <v>152</v>
      </c>
      <c r="B130" s="90" t="s">
        <v>18</v>
      </c>
      <c r="C130" s="7" t="s">
        <v>14</v>
      </c>
      <c r="D130" s="72" t="s">
        <v>15</v>
      </c>
      <c r="E130" s="115" t="s">
        <v>131</v>
      </c>
      <c r="F130" s="98"/>
      <c r="G130" s="85">
        <f>SUBTOTAL(9,G131)</f>
        <v>819</v>
      </c>
      <c r="H130" s="79"/>
      <c r="I130" s="85">
        <f>SUBTOTAL(9,I131)</f>
        <v>768</v>
      </c>
      <c r="J130" s="79"/>
      <c r="K130" s="147">
        <f t="shared" si="31"/>
        <v>51</v>
      </c>
      <c r="L130" s="147"/>
      <c r="M130" s="148">
        <f t="shared" si="53"/>
        <v>93.8</v>
      </c>
      <c r="N130" s="149"/>
    </row>
    <row r="131" spans="1:14" s="15" customFormat="1" ht="54">
      <c r="A131" s="62" t="s">
        <v>83</v>
      </c>
      <c r="B131" s="90" t="s">
        <v>18</v>
      </c>
      <c r="C131" s="7" t="s">
        <v>14</v>
      </c>
      <c r="D131" s="72" t="s">
        <v>15</v>
      </c>
      <c r="E131" s="115" t="s">
        <v>131</v>
      </c>
      <c r="F131" s="98" t="s">
        <v>80</v>
      </c>
      <c r="G131" s="86">
        <v>819</v>
      </c>
      <c r="H131" s="80"/>
      <c r="I131" s="86">
        <v>768</v>
      </c>
      <c r="J131" s="80"/>
      <c r="K131" s="150">
        <f t="shared" ref="K131:L194" si="56">G131-I131</f>
        <v>51</v>
      </c>
      <c r="L131" s="150"/>
      <c r="M131" s="151">
        <f t="shared" si="53"/>
        <v>93.8</v>
      </c>
      <c r="N131" s="152"/>
    </row>
    <row r="132" spans="1:14" s="15" customFormat="1" ht="90">
      <c r="A132" s="59" t="s">
        <v>112</v>
      </c>
      <c r="B132" s="90" t="s">
        <v>18</v>
      </c>
      <c r="C132" s="7" t="s">
        <v>14</v>
      </c>
      <c r="D132" s="72" t="s">
        <v>15</v>
      </c>
      <c r="E132" s="115" t="s">
        <v>136</v>
      </c>
      <c r="F132" s="98"/>
      <c r="G132" s="85">
        <f>SUBTOTAL(9,G133:G134)</f>
        <v>5339</v>
      </c>
      <c r="H132" s="85"/>
      <c r="I132" s="85">
        <f>SUBTOTAL(9,I133:I134)</f>
        <v>5339</v>
      </c>
      <c r="J132" s="85"/>
      <c r="K132" s="147"/>
      <c r="L132" s="147"/>
      <c r="M132" s="148">
        <f t="shared" si="53"/>
        <v>100</v>
      </c>
      <c r="N132" s="149"/>
    </row>
    <row r="133" spans="1:14" s="15" customFormat="1" ht="54">
      <c r="A133" s="62" t="s">
        <v>83</v>
      </c>
      <c r="B133" s="90" t="s">
        <v>18</v>
      </c>
      <c r="C133" s="7" t="s">
        <v>14</v>
      </c>
      <c r="D133" s="72" t="s">
        <v>15</v>
      </c>
      <c r="E133" s="115" t="s">
        <v>136</v>
      </c>
      <c r="F133" s="98" t="s">
        <v>80</v>
      </c>
      <c r="G133" s="86">
        <v>3917</v>
      </c>
      <c r="H133" s="80"/>
      <c r="I133" s="86">
        <v>3917</v>
      </c>
      <c r="J133" s="80"/>
      <c r="K133" s="150"/>
      <c r="L133" s="150"/>
      <c r="M133" s="151">
        <f t="shared" ref="M133:N148" si="57">ROUND(I133/G133*100,1)</f>
        <v>100</v>
      </c>
      <c r="N133" s="152"/>
    </row>
    <row r="134" spans="1:14" s="15" customFormat="1">
      <c r="A134" s="62" t="s">
        <v>101</v>
      </c>
      <c r="B134" s="90" t="s">
        <v>18</v>
      </c>
      <c r="C134" s="7" t="s">
        <v>14</v>
      </c>
      <c r="D134" s="72" t="s">
        <v>15</v>
      </c>
      <c r="E134" s="115" t="s">
        <v>136</v>
      </c>
      <c r="F134" s="98" t="s">
        <v>19</v>
      </c>
      <c r="G134" s="86">
        <v>1422</v>
      </c>
      <c r="H134" s="80"/>
      <c r="I134" s="86">
        <v>1422</v>
      </c>
      <c r="J134" s="80"/>
      <c r="K134" s="150"/>
      <c r="L134" s="150"/>
      <c r="M134" s="151">
        <f t="shared" si="57"/>
        <v>100</v>
      </c>
      <c r="N134" s="152"/>
    </row>
    <row r="135" spans="1:14" s="15" customFormat="1">
      <c r="A135" s="61" t="s">
        <v>32</v>
      </c>
      <c r="B135" s="91" t="s">
        <v>18</v>
      </c>
      <c r="C135" s="9" t="s">
        <v>33</v>
      </c>
      <c r="D135" s="73"/>
      <c r="E135" s="9"/>
      <c r="F135" s="99"/>
      <c r="G135" s="87">
        <f>SUBTOTAL(9,G136:G160)</f>
        <v>95364</v>
      </c>
      <c r="H135" s="87">
        <f>SUBTOTAL(9,H136:H160)</f>
        <v>6765</v>
      </c>
      <c r="I135" s="87">
        <f>SUBTOTAL(9,I136:I160)</f>
        <v>93194</v>
      </c>
      <c r="J135" s="87">
        <f>SUBTOTAL(9,J136:J160)</f>
        <v>5168</v>
      </c>
      <c r="K135" s="153">
        <f t="shared" si="56"/>
        <v>2170</v>
      </c>
      <c r="L135" s="153">
        <f t="shared" si="56"/>
        <v>1597</v>
      </c>
      <c r="M135" s="154">
        <f t="shared" si="57"/>
        <v>97.7</v>
      </c>
      <c r="N135" s="155">
        <f t="shared" si="57"/>
        <v>76.400000000000006</v>
      </c>
    </row>
    <row r="136" spans="1:14" s="15" customFormat="1">
      <c r="A136" s="58" t="s">
        <v>69</v>
      </c>
      <c r="B136" s="90" t="s">
        <v>18</v>
      </c>
      <c r="C136" s="7" t="s">
        <v>33</v>
      </c>
      <c r="D136" s="72" t="s">
        <v>8</v>
      </c>
      <c r="E136" s="7"/>
      <c r="F136" s="98"/>
      <c r="G136" s="85">
        <f>SUBTOTAL(9,G137:G141)</f>
        <v>950</v>
      </c>
      <c r="H136" s="85"/>
      <c r="I136" s="85">
        <f>SUBTOTAL(9,I137:I141)</f>
        <v>818</v>
      </c>
      <c r="J136" s="85"/>
      <c r="K136" s="147">
        <f t="shared" si="56"/>
        <v>132</v>
      </c>
      <c r="L136" s="147"/>
      <c r="M136" s="148">
        <f t="shared" si="57"/>
        <v>86.1</v>
      </c>
      <c r="N136" s="149"/>
    </row>
    <row r="137" spans="1:14" s="12" customFormat="1" ht="90">
      <c r="A137" s="59" t="s">
        <v>112</v>
      </c>
      <c r="B137" s="90" t="s">
        <v>18</v>
      </c>
      <c r="C137" s="7" t="s">
        <v>33</v>
      </c>
      <c r="D137" s="72" t="s">
        <v>8</v>
      </c>
      <c r="E137" s="115" t="s">
        <v>136</v>
      </c>
      <c r="F137" s="98"/>
      <c r="G137" s="85">
        <f>SUBTOTAL(9,G138:G139)</f>
        <v>950</v>
      </c>
      <c r="H137" s="85"/>
      <c r="I137" s="85">
        <f>SUBTOTAL(9,I138:I139)</f>
        <v>818</v>
      </c>
      <c r="J137" s="85"/>
      <c r="K137" s="147">
        <f t="shared" ref="K137" si="58">G137-I137</f>
        <v>132</v>
      </c>
      <c r="L137" s="147"/>
      <c r="M137" s="148">
        <f t="shared" si="57"/>
        <v>86.1</v>
      </c>
      <c r="N137" s="149"/>
    </row>
    <row r="138" spans="1:14" hidden="1">
      <c r="A138" s="62" t="s">
        <v>101</v>
      </c>
      <c r="B138" s="90" t="s">
        <v>18</v>
      </c>
      <c r="C138" s="7" t="s">
        <v>33</v>
      </c>
      <c r="D138" s="72" t="s">
        <v>8</v>
      </c>
      <c r="E138" s="115" t="s">
        <v>136</v>
      </c>
      <c r="F138" s="98" t="s">
        <v>19</v>
      </c>
      <c r="G138" s="86"/>
      <c r="H138" s="80"/>
      <c r="I138" s="86"/>
      <c r="J138" s="80"/>
      <c r="K138" s="150">
        <f t="shared" si="56"/>
        <v>0</v>
      </c>
      <c r="L138" s="150">
        <f t="shared" si="56"/>
        <v>0</v>
      </c>
      <c r="M138" s="151" t="e">
        <f t="shared" si="57"/>
        <v>#DIV/0!</v>
      </c>
      <c r="N138" s="152" t="e">
        <f t="shared" si="57"/>
        <v>#DIV/0!</v>
      </c>
    </row>
    <row r="139" spans="1:14" ht="72">
      <c r="A139" s="62" t="s">
        <v>90</v>
      </c>
      <c r="B139" s="90" t="s">
        <v>18</v>
      </c>
      <c r="C139" s="7" t="s">
        <v>33</v>
      </c>
      <c r="D139" s="72" t="s">
        <v>8</v>
      </c>
      <c r="E139" s="115" t="s">
        <v>136</v>
      </c>
      <c r="F139" s="98" t="s">
        <v>89</v>
      </c>
      <c r="G139" s="86">
        <v>950</v>
      </c>
      <c r="H139" s="80"/>
      <c r="I139" s="86">
        <v>818</v>
      </c>
      <c r="J139" s="80"/>
      <c r="K139" s="150">
        <f t="shared" si="56"/>
        <v>132</v>
      </c>
      <c r="L139" s="150"/>
      <c r="M139" s="151">
        <f t="shared" si="57"/>
        <v>86.1</v>
      </c>
      <c r="N139" s="152"/>
    </row>
    <row r="140" spans="1:14" ht="36" hidden="1">
      <c r="A140" s="58" t="s">
        <v>117</v>
      </c>
      <c r="B140" s="90" t="s">
        <v>18</v>
      </c>
      <c r="C140" s="7" t="s">
        <v>33</v>
      </c>
      <c r="D140" s="72" t="s">
        <v>8</v>
      </c>
      <c r="E140" s="115" t="s">
        <v>126</v>
      </c>
      <c r="F140" s="98"/>
      <c r="G140" s="85">
        <f>SUBTOTAL(9,G141:G141)</f>
        <v>0</v>
      </c>
      <c r="H140" s="79"/>
      <c r="I140" s="85">
        <f>SUBTOTAL(9,I141:I141)</f>
        <v>0</v>
      </c>
      <c r="J140" s="79"/>
      <c r="K140" s="147">
        <f t="shared" si="56"/>
        <v>0</v>
      </c>
      <c r="L140" s="147"/>
      <c r="M140" s="148" t="e">
        <f t="shared" si="57"/>
        <v>#DIV/0!</v>
      </c>
      <c r="N140" s="149"/>
    </row>
    <row r="141" spans="1:14" ht="72" hidden="1">
      <c r="A141" s="62" t="s">
        <v>90</v>
      </c>
      <c r="B141" s="90" t="s">
        <v>18</v>
      </c>
      <c r="C141" s="7" t="s">
        <v>33</v>
      </c>
      <c r="D141" s="72" t="s">
        <v>8</v>
      </c>
      <c r="E141" s="115" t="s">
        <v>126</v>
      </c>
      <c r="F141" s="98" t="s">
        <v>89</v>
      </c>
      <c r="G141" s="86"/>
      <c r="H141" s="80"/>
      <c r="I141" s="86"/>
      <c r="J141" s="80"/>
      <c r="K141" s="147">
        <f t="shared" si="56"/>
        <v>0</v>
      </c>
      <c r="L141" s="147"/>
      <c r="M141" s="148" t="e">
        <f t="shared" si="57"/>
        <v>#DIV/0!</v>
      </c>
      <c r="N141" s="149"/>
    </row>
    <row r="142" spans="1:14">
      <c r="A142" s="58" t="s">
        <v>34</v>
      </c>
      <c r="B142" s="90" t="s">
        <v>18</v>
      </c>
      <c r="C142" s="7" t="s">
        <v>33</v>
      </c>
      <c r="D142" s="72" t="s">
        <v>9</v>
      </c>
      <c r="E142" s="7"/>
      <c r="F142" s="98"/>
      <c r="G142" s="85">
        <f>SUBTOTAL(9,G143:G149)</f>
        <v>1011</v>
      </c>
      <c r="H142" s="85"/>
      <c r="I142" s="85">
        <f>SUBTOTAL(9,I143:I149)</f>
        <v>1011</v>
      </c>
      <c r="J142" s="85"/>
      <c r="K142" s="147"/>
      <c r="L142" s="147"/>
      <c r="M142" s="148">
        <f t="shared" si="57"/>
        <v>100</v>
      </c>
      <c r="N142" s="149"/>
    </row>
    <row r="143" spans="1:14" s="17" customFormat="1" ht="90" hidden="1">
      <c r="A143" s="117" t="s">
        <v>153</v>
      </c>
      <c r="B143" s="90" t="s">
        <v>18</v>
      </c>
      <c r="C143" s="7" t="s">
        <v>33</v>
      </c>
      <c r="D143" s="72" t="s">
        <v>9</v>
      </c>
      <c r="E143" s="115" t="s">
        <v>128</v>
      </c>
      <c r="F143" s="98"/>
      <c r="G143" s="85">
        <f>SUBTOTAL(9,G144)</f>
        <v>0</v>
      </c>
      <c r="H143" s="79"/>
      <c r="I143" s="85">
        <f>SUBTOTAL(9,I144)</f>
        <v>0</v>
      </c>
      <c r="J143" s="79"/>
      <c r="K143" s="147"/>
      <c r="L143" s="147"/>
      <c r="M143" s="148" t="e">
        <f t="shared" si="57"/>
        <v>#DIV/0!</v>
      </c>
      <c r="N143" s="149"/>
    </row>
    <row r="144" spans="1:14" s="17" customFormat="1" ht="72" hidden="1">
      <c r="A144" s="62" t="s">
        <v>90</v>
      </c>
      <c r="B144" s="90" t="s">
        <v>18</v>
      </c>
      <c r="C144" s="7" t="s">
        <v>33</v>
      </c>
      <c r="D144" s="72" t="s">
        <v>9</v>
      </c>
      <c r="E144" s="115" t="s">
        <v>128</v>
      </c>
      <c r="F144" s="98" t="s">
        <v>89</v>
      </c>
      <c r="G144" s="86"/>
      <c r="H144" s="80"/>
      <c r="I144" s="86"/>
      <c r="J144" s="80"/>
      <c r="K144" s="147"/>
      <c r="L144" s="147"/>
      <c r="M144" s="148" t="e">
        <f t="shared" si="57"/>
        <v>#DIV/0!</v>
      </c>
      <c r="N144" s="149"/>
    </row>
    <row r="145" spans="1:14" s="17" customFormat="1" ht="90" hidden="1">
      <c r="A145" s="59" t="s">
        <v>112</v>
      </c>
      <c r="B145" s="90" t="s">
        <v>18</v>
      </c>
      <c r="C145" s="7" t="s">
        <v>33</v>
      </c>
      <c r="D145" s="72" t="s">
        <v>9</v>
      </c>
      <c r="E145" s="115" t="s">
        <v>136</v>
      </c>
      <c r="F145" s="98"/>
      <c r="G145" s="85">
        <f>SUBTOTAL(9,G146)</f>
        <v>0</v>
      </c>
      <c r="H145" s="79"/>
      <c r="I145" s="85">
        <f>SUBTOTAL(9,I146)</f>
        <v>0</v>
      </c>
      <c r="J145" s="79"/>
      <c r="K145" s="147"/>
      <c r="L145" s="147"/>
      <c r="M145" s="148" t="e">
        <f t="shared" si="57"/>
        <v>#DIV/0!</v>
      </c>
      <c r="N145" s="149"/>
    </row>
    <row r="146" spans="1:14" s="17" customFormat="1" hidden="1">
      <c r="A146" s="62" t="s">
        <v>101</v>
      </c>
      <c r="B146" s="90" t="s">
        <v>18</v>
      </c>
      <c r="C146" s="7" t="s">
        <v>33</v>
      </c>
      <c r="D146" s="72" t="s">
        <v>9</v>
      </c>
      <c r="E146" s="115" t="s">
        <v>136</v>
      </c>
      <c r="F146" s="98" t="s">
        <v>19</v>
      </c>
      <c r="G146" s="86"/>
      <c r="H146" s="80"/>
      <c r="I146" s="86"/>
      <c r="J146" s="80"/>
      <c r="K146" s="147"/>
      <c r="L146" s="147"/>
      <c r="M146" s="148" t="e">
        <f t="shared" si="57"/>
        <v>#DIV/0!</v>
      </c>
      <c r="N146" s="149"/>
    </row>
    <row r="147" spans="1:14" s="17" customFormat="1" ht="36">
      <c r="A147" s="62" t="s">
        <v>117</v>
      </c>
      <c r="B147" s="90" t="s">
        <v>18</v>
      </c>
      <c r="C147" s="7" t="s">
        <v>33</v>
      </c>
      <c r="D147" s="72" t="s">
        <v>9</v>
      </c>
      <c r="E147" s="115" t="s">
        <v>126</v>
      </c>
      <c r="F147" s="98"/>
      <c r="G147" s="85">
        <f>SUBTOTAL(9,G148:G149)</f>
        <v>1011</v>
      </c>
      <c r="H147" s="85"/>
      <c r="I147" s="85">
        <f>SUBTOTAL(9,I148:I149)</f>
        <v>1011</v>
      </c>
      <c r="J147" s="85"/>
      <c r="K147" s="147"/>
      <c r="L147" s="147"/>
      <c r="M147" s="148">
        <f t="shared" si="57"/>
        <v>100</v>
      </c>
      <c r="N147" s="149"/>
    </row>
    <row r="148" spans="1:14" s="17" customFormat="1" ht="19.5" customHeight="1">
      <c r="A148" s="62" t="s">
        <v>101</v>
      </c>
      <c r="B148" s="90" t="s">
        <v>18</v>
      </c>
      <c r="C148" s="7" t="s">
        <v>33</v>
      </c>
      <c r="D148" s="72" t="s">
        <v>9</v>
      </c>
      <c r="E148" s="115" t="s">
        <v>126</v>
      </c>
      <c r="F148" s="98" t="s">
        <v>19</v>
      </c>
      <c r="G148" s="86">
        <v>880</v>
      </c>
      <c r="H148" s="80"/>
      <c r="I148" s="86">
        <v>880</v>
      </c>
      <c r="J148" s="80"/>
      <c r="K148" s="150"/>
      <c r="L148" s="150"/>
      <c r="M148" s="151">
        <f t="shared" si="57"/>
        <v>100</v>
      </c>
      <c r="N148" s="152"/>
    </row>
    <row r="149" spans="1:14" s="17" customFormat="1" ht="72">
      <c r="A149" s="62" t="s">
        <v>90</v>
      </c>
      <c r="B149" s="90" t="s">
        <v>18</v>
      </c>
      <c r="C149" s="7" t="s">
        <v>33</v>
      </c>
      <c r="D149" s="72" t="s">
        <v>9</v>
      </c>
      <c r="E149" s="115" t="s">
        <v>126</v>
      </c>
      <c r="F149" s="98" t="s">
        <v>89</v>
      </c>
      <c r="G149" s="86">
        <v>131</v>
      </c>
      <c r="H149" s="80"/>
      <c r="I149" s="86">
        <v>131</v>
      </c>
      <c r="J149" s="80"/>
      <c r="K149" s="150"/>
      <c r="L149" s="150"/>
      <c r="M149" s="151">
        <f t="shared" ref="M149:N164" si="59">ROUND(I149/G149*100,1)</f>
        <v>100</v>
      </c>
      <c r="N149" s="152"/>
    </row>
    <row r="150" spans="1:14">
      <c r="A150" s="58" t="s">
        <v>35</v>
      </c>
      <c r="B150" s="90" t="s">
        <v>18</v>
      </c>
      <c r="C150" s="7" t="s">
        <v>33</v>
      </c>
      <c r="D150" s="72" t="s">
        <v>10</v>
      </c>
      <c r="E150" s="7"/>
      <c r="F150" s="98"/>
      <c r="G150" s="85">
        <f>SUBTOTAL(9,G151:G154)</f>
        <v>85034</v>
      </c>
      <c r="H150" s="85">
        <f>SUBTOTAL(9,H151:H154)</f>
        <v>6765</v>
      </c>
      <c r="I150" s="85">
        <f>SUBTOTAL(9,I151:I154)</f>
        <v>83342</v>
      </c>
      <c r="J150" s="85">
        <f>SUBTOTAL(9,J151:J154)</f>
        <v>5168</v>
      </c>
      <c r="K150" s="147">
        <f t="shared" si="56"/>
        <v>1692</v>
      </c>
      <c r="L150" s="147">
        <f t="shared" si="56"/>
        <v>1597</v>
      </c>
      <c r="M150" s="148">
        <f t="shared" si="59"/>
        <v>98</v>
      </c>
      <c r="N150" s="148">
        <f t="shared" si="59"/>
        <v>76.400000000000006</v>
      </c>
    </row>
    <row r="151" spans="1:14" ht="90">
      <c r="A151" s="59" t="s">
        <v>112</v>
      </c>
      <c r="B151" s="90" t="s">
        <v>18</v>
      </c>
      <c r="C151" s="7" t="s">
        <v>33</v>
      </c>
      <c r="D151" s="72" t="s">
        <v>10</v>
      </c>
      <c r="E151" s="115" t="s">
        <v>136</v>
      </c>
      <c r="F151" s="98"/>
      <c r="G151" s="85">
        <f>SUBTOTAL(9,G152:G154)</f>
        <v>85034</v>
      </c>
      <c r="H151" s="85">
        <f>SUBTOTAL(9,H152:H154)</f>
        <v>6765</v>
      </c>
      <c r="I151" s="85">
        <f>SUBTOTAL(9,I152:I154)</f>
        <v>83342</v>
      </c>
      <c r="J151" s="85">
        <f>SUBTOTAL(9,J152:J154)</f>
        <v>5168</v>
      </c>
      <c r="K151" s="147">
        <f t="shared" si="56"/>
        <v>1692</v>
      </c>
      <c r="L151" s="147">
        <f t="shared" si="56"/>
        <v>1597</v>
      </c>
      <c r="M151" s="148">
        <f t="shared" si="59"/>
        <v>98</v>
      </c>
      <c r="N151" s="148">
        <f t="shared" si="59"/>
        <v>76.400000000000006</v>
      </c>
    </row>
    <row r="152" spans="1:14" ht="54">
      <c r="A152" s="62" t="s">
        <v>83</v>
      </c>
      <c r="B152" s="90" t="s">
        <v>18</v>
      </c>
      <c r="C152" s="7" t="s">
        <v>33</v>
      </c>
      <c r="D152" s="72" t="s">
        <v>10</v>
      </c>
      <c r="E152" s="115" t="s">
        <v>136</v>
      </c>
      <c r="F152" s="98" t="s">
        <v>80</v>
      </c>
      <c r="G152" s="86">
        <v>2632</v>
      </c>
      <c r="H152" s="80"/>
      <c r="I152" s="86">
        <v>2616</v>
      </c>
      <c r="J152" s="80"/>
      <c r="K152" s="150">
        <f t="shared" si="56"/>
        <v>16</v>
      </c>
      <c r="L152" s="150"/>
      <c r="M152" s="151">
        <f t="shared" si="59"/>
        <v>99.4</v>
      </c>
      <c r="N152" s="152"/>
    </row>
    <row r="153" spans="1:14">
      <c r="A153" s="62" t="s">
        <v>101</v>
      </c>
      <c r="B153" s="90" t="s">
        <v>18</v>
      </c>
      <c r="C153" s="7" t="s">
        <v>33</v>
      </c>
      <c r="D153" s="72" t="s">
        <v>10</v>
      </c>
      <c r="E153" s="115" t="s">
        <v>136</v>
      </c>
      <c r="F153" s="98" t="s">
        <v>19</v>
      </c>
      <c r="G153" s="86">
        <v>82402</v>
      </c>
      <c r="H153" s="80">
        <v>6765</v>
      </c>
      <c r="I153" s="86">
        <v>80726</v>
      </c>
      <c r="J153" s="80">
        <v>5168</v>
      </c>
      <c r="K153" s="150">
        <f t="shared" si="56"/>
        <v>1676</v>
      </c>
      <c r="L153" s="150">
        <f t="shared" si="56"/>
        <v>1597</v>
      </c>
      <c r="M153" s="151">
        <f t="shared" si="59"/>
        <v>98</v>
      </c>
      <c r="N153" s="151">
        <f t="shared" si="59"/>
        <v>76.400000000000006</v>
      </c>
    </row>
    <row r="154" spans="1:14" ht="72" hidden="1">
      <c r="A154" s="62" t="s">
        <v>90</v>
      </c>
      <c r="B154" s="90" t="s">
        <v>18</v>
      </c>
      <c r="C154" s="7" t="s">
        <v>33</v>
      </c>
      <c r="D154" s="72" t="s">
        <v>10</v>
      </c>
      <c r="E154" s="115" t="s">
        <v>136</v>
      </c>
      <c r="F154" s="98" t="s">
        <v>89</v>
      </c>
      <c r="G154" s="86">
        <f>225-100-125</f>
        <v>0</v>
      </c>
      <c r="H154" s="80"/>
      <c r="I154" s="86">
        <f>225-100-125</f>
        <v>0</v>
      </c>
      <c r="J154" s="80"/>
      <c r="K154" s="147">
        <f t="shared" si="56"/>
        <v>0</v>
      </c>
      <c r="L154" s="147"/>
      <c r="M154" s="148" t="e">
        <f t="shared" si="59"/>
        <v>#DIV/0!</v>
      </c>
      <c r="N154" s="149"/>
    </row>
    <row r="155" spans="1:14" ht="36">
      <c r="A155" s="58" t="s">
        <v>36</v>
      </c>
      <c r="B155" s="90" t="s">
        <v>18</v>
      </c>
      <c r="C155" s="7" t="s">
        <v>33</v>
      </c>
      <c r="D155" s="72" t="s">
        <v>33</v>
      </c>
      <c r="E155" s="7"/>
      <c r="F155" s="98"/>
      <c r="G155" s="85">
        <f>SUBTOTAL(9,G156:G160)</f>
        <v>8369</v>
      </c>
      <c r="H155" s="85"/>
      <c r="I155" s="85">
        <f>SUBTOTAL(9,I156:I160)</f>
        <v>8023</v>
      </c>
      <c r="J155" s="85"/>
      <c r="K155" s="147">
        <f t="shared" si="56"/>
        <v>346</v>
      </c>
      <c r="L155" s="147"/>
      <c r="M155" s="148">
        <f t="shared" si="59"/>
        <v>95.9</v>
      </c>
      <c r="N155" s="149"/>
    </row>
    <row r="156" spans="1:14" ht="90">
      <c r="A156" s="59" t="s">
        <v>112</v>
      </c>
      <c r="B156" s="90" t="s">
        <v>18</v>
      </c>
      <c r="C156" s="7" t="s">
        <v>33</v>
      </c>
      <c r="D156" s="72" t="s">
        <v>33</v>
      </c>
      <c r="E156" s="115" t="s">
        <v>136</v>
      </c>
      <c r="F156" s="98"/>
      <c r="G156" s="85">
        <f>SUBTOTAL(9,G157:G160)</f>
        <v>8369</v>
      </c>
      <c r="H156" s="85"/>
      <c r="I156" s="85">
        <f>SUBTOTAL(9,I157:I160)</f>
        <v>8023</v>
      </c>
      <c r="J156" s="85"/>
      <c r="K156" s="147">
        <f t="shared" si="56"/>
        <v>346</v>
      </c>
      <c r="L156" s="147"/>
      <c r="M156" s="148">
        <f t="shared" si="59"/>
        <v>95.9</v>
      </c>
      <c r="N156" s="149"/>
    </row>
    <row r="157" spans="1:14" ht="36">
      <c r="A157" s="62" t="s">
        <v>88</v>
      </c>
      <c r="B157" s="90" t="s">
        <v>18</v>
      </c>
      <c r="C157" s="7" t="s">
        <v>33</v>
      </c>
      <c r="D157" s="72" t="s">
        <v>33</v>
      </c>
      <c r="E157" s="115" t="s">
        <v>136</v>
      </c>
      <c r="F157" s="98" t="s">
        <v>87</v>
      </c>
      <c r="G157" s="86">
        <v>7164</v>
      </c>
      <c r="H157" s="80"/>
      <c r="I157" s="86">
        <v>7105</v>
      </c>
      <c r="J157" s="80"/>
      <c r="K157" s="156">
        <f t="shared" si="56"/>
        <v>59</v>
      </c>
      <c r="L157" s="150"/>
      <c r="M157" s="151">
        <f t="shared" si="59"/>
        <v>99.2</v>
      </c>
      <c r="N157" s="152"/>
    </row>
    <row r="158" spans="1:14" ht="54">
      <c r="A158" s="62" t="s">
        <v>83</v>
      </c>
      <c r="B158" s="90" t="s">
        <v>18</v>
      </c>
      <c r="C158" s="7" t="s">
        <v>33</v>
      </c>
      <c r="D158" s="72" t="s">
        <v>33</v>
      </c>
      <c r="E158" s="115" t="s">
        <v>136</v>
      </c>
      <c r="F158" s="98" t="s">
        <v>80</v>
      </c>
      <c r="G158" s="86">
        <v>840</v>
      </c>
      <c r="H158" s="80"/>
      <c r="I158" s="86">
        <v>659</v>
      </c>
      <c r="J158" s="80"/>
      <c r="K158" s="156">
        <f t="shared" si="56"/>
        <v>181</v>
      </c>
      <c r="L158" s="156"/>
      <c r="M158" s="151">
        <f t="shared" si="59"/>
        <v>78.5</v>
      </c>
      <c r="N158" s="152"/>
    </row>
    <row r="159" spans="1:14">
      <c r="A159" s="62" t="s">
        <v>169</v>
      </c>
      <c r="B159" s="90" t="s">
        <v>18</v>
      </c>
      <c r="C159" s="7" t="s">
        <v>33</v>
      </c>
      <c r="D159" s="72" t="s">
        <v>33</v>
      </c>
      <c r="E159" s="115" t="s">
        <v>136</v>
      </c>
      <c r="F159" s="98" t="s">
        <v>170</v>
      </c>
      <c r="G159" s="86">
        <v>10</v>
      </c>
      <c r="H159" s="80"/>
      <c r="I159" s="86">
        <v>4</v>
      </c>
      <c r="J159" s="80"/>
      <c r="K159" s="156">
        <f t="shared" si="56"/>
        <v>6</v>
      </c>
      <c r="L159" s="150"/>
      <c r="M159" s="151">
        <f t="shared" si="59"/>
        <v>40</v>
      </c>
      <c r="N159" s="152"/>
    </row>
    <row r="160" spans="1:14" ht="36">
      <c r="A160" s="62" t="s">
        <v>84</v>
      </c>
      <c r="B160" s="90" t="s">
        <v>18</v>
      </c>
      <c r="C160" s="7" t="s">
        <v>33</v>
      </c>
      <c r="D160" s="72" t="s">
        <v>33</v>
      </c>
      <c r="E160" s="115" t="s">
        <v>136</v>
      </c>
      <c r="F160" s="98" t="s">
        <v>81</v>
      </c>
      <c r="G160" s="86">
        <v>355</v>
      </c>
      <c r="H160" s="80"/>
      <c r="I160" s="86">
        <v>255</v>
      </c>
      <c r="J160" s="80"/>
      <c r="K160" s="156">
        <f t="shared" si="56"/>
        <v>100</v>
      </c>
      <c r="L160" s="150"/>
      <c r="M160" s="151">
        <f t="shared" si="59"/>
        <v>71.8</v>
      </c>
      <c r="N160" s="152"/>
    </row>
    <row r="161" spans="1:14">
      <c r="A161" s="61" t="s">
        <v>38</v>
      </c>
      <c r="B161" s="91" t="s">
        <v>18</v>
      </c>
      <c r="C161" s="9" t="s">
        <v>37</v>
      </c>
      <c r="D161" s="73"/>
      <c r="E161" s="9"/>
      <c r="F161" s="99"/>
      <c r="G161" s="87">
        <f>SUBTOTAL(9,G162:G164)</f>
        <v>566</v>
      </c>
      <c r="H161" s="81"/>
      <c r="I161" s="87">
        <f>SUBTOTAL(9,I162:I164)</f>
        <v>519</v>
      </c>
      <c r="J161" s="81"/>
      <c r="K161" s="153">
        <f t="shared" si="56"/>
        <v>47</v>
      </c>
      <c r="L161" s="153"/>
      <c r="M161" s="154">
        <f t="shared" si="59"/>
        <v>91.7</v>
      </c>
      <c r="N161" s="155"/>
    </row>
    <row r="162" spans="1:14" ht="36">
      <c r="A162" s="58" t="s">
        <v>39</v>
      </c>
      <c r="B162" s="90" t="s">
        <v>18</v>
      </c>
      <c r="C162" s="7" t="s">
        <v>37</v>
      </c>
      <c r="D162" s="72" t="s">
        <v>33</v>
      </c>
      <c r="E162" s="7"/>
      <c r="F162" s="98"/>
      <c r="G162" s="85">
        <f>SUBTOTAL(9,G163:G164)</f>
        <v>566</v>
      </c>
      <c r="H162" s="79"/>
      <c r="I162" s="85">
        <f>SUBTOTAL(9,I163:I164)</f>
        <v>519</v>
      </c>
      <c r="J162" s="79"/>
      <c r="K162" s="147">
        <f t="shared" si="56"/>
        <v>47</v>
      </c>
      <c r="L162" s="147"/>
      <c r="M162" s="148">
        <f t="shared" si="59"/>
        <v>91.7</v>
      </c>
      <c r="N162" s="149"/>
    </row>
    <row r="163" spans="1:14" ht="87" customHeight="1">
      <c r="A163" s="119" t="s">
        <v>158</v>
      </c>
      <c r="B163" s="90" t="s">
        <v>18</v>
      </c>
      <c r="C163" s="7" t="s">
        <v>37</v>
      </c>
      <c r="D163" s="72" t="s">
        <v>33</v>
      </c>
      <c r="E163" s="115" t="s">
        <v>139</v>
      </c>
      <c r="F163" s="98"/>
      <c r="G163" s="85">
        <f>SUBTOTAL(9,G164)</f>
        <v>566</v>
      </c>
      <c r="H163" s="79"/>
      <c r="I163" s="85">
        <f>SUBTOTAL(9,I164)</f>
        <v>519</v>
      </c>
      <c r="J163" s="79"/>
      <c r="K163" s="147">
        <f t="shared" si="56"/>
        <v>47</v>
      </c>
      <c r="L163" s="147"/>
      <c r="M163" s="148">
        <f t="shared" si="59"/>
        <v>91.7</v>
      </c>
      <c r="N163" s="149"/>
    </row>
    <row r="164" spans="1:14" ht="54">
      <c r="A164" s="62" t="s">
        <v>83</v>
      </c>
      <c r="B164" s="90" t="s">
        <v>18</v>
      </c>
      <c r="C164" s="7" t="s">
        <v>37</v>
      </c>
      <c r="D164" s="72" t="s">
        <v>33</v>
      </c>
      <c r="E164" s="115" t="s">
        <v>139</v>
      </c>
      <c r="F164" s="98" t="s">
        <v>80</v>
      </c>
      <c r="G164" s="86">
        <v>566</v>
      </c>
      <c r="H164" s="80"/>
      <c r="I164" s="86">
        <v>519</v>
      </c>
      <c r="J164" s="80"/>
      <c r="K164" s="156">
        <f t="shared" si="56"/>
        <v>47</v>
      </c>
      <c r="L164" s="150"/>
      <c r="M164" s="151">
        <f t="shared" si="59"/>
        <v>91.7</v>
      </c>
      <c r="N164" s="152"/>
    </row>
    <row r="165" spans="1:14" ht="25.5" customHeight="1">
      <c r="A165" s="61" t="s">
        <v>40</v>
      </c>
      <c r="B165" s="91" t="s">
        <v>18</v>
      </c>
      <c r="C165" s="9" t="s">
        <v>22</v>
      </c>
      <c r="D165" s="73"/>
      <c r="E165" s="9"/>
      <c r="F165" s="99"/>
      <c r="G165" s="87">
        <f>SUBTOTAL(9,G166:G177)</f>
        <v>10411</v>
      </c>
      <c r="H165" s="87">
        <f>SUBTOTAL(9,H166:H177)</f>
        <v>2225</v>
      </c>
      <c r="I165" s="87">
        <f>SUBTOTAL(9,I166:I177)</f>
        <v>10182</v>
      </c>
      <c r="J165" s="87">
        <f>SUBTOTAL(9,J166:J177)</f>
        <v>1997</v>
      </c>
      <c r="K165" s="153">
        <f t="shared" ref="K165:K167" si="60">G165-I165</f>
        <v>229</v>
      </c>
      <c r="L165" s="153">
        <f t="shared" ref="L165:L167" si="61">H165-J165</f>
        <v>228</v>
      </c>
      <c r="M165" s="154">
        <f t="shared" ref="M165:N180" si="62">ROUND(I165/G165*100,1)</f>
        <v>97.8</v>
      </c>
      <c r="N165" s="154">
        <f t="shared" si="62"/>
        <v>89.8</v>
      </c>
    </row>
    <row r="166" spans="1:14">
      <c r="A166" s="58" t="s">
        <v>41</v>
      </c>
      <c r="B166" s="90" t="s">
        <v>18</v>
      </c>
      <c r="C166" s="7" t="s">
        <v>22</v>
      </c>
      <c r="D166" s="72" t="s">
        <v>8</v>
      </c>
      <c r="E166" s="7"/>
      <c r="F166" s="98"/>
      <c r="G166" s="85">
        <f>SUBTOTAL(9,G167:G168)</f>
        <v>8186</v>
      </c>
      <c r="H166" s="85">
        <f>SUBTOTAL(9,H167:H168)</f>
        <v>1400</v>
      </c>
      <c r="I166" s="85">
        <f>SUBTOTAL(9,I167:I168)</f>
        <v>7957</v>
      </c>
      <c r="J166" s="85">
        <f>SUBTOTAL(9,J167:J168)</f>
        <v>1172</v>
      </c>
      <c r="K166" s="147">
        <f t="shared" si="60"/>
        <v>229</v>
      </c>
      <c r="L166" s="147">
        <f t="shared" si="61"/>
        <v>228</v>
      </c>
      <c r="M166" s="148">
        <f t="shared" si="62"/>
        <v>97.2</v>
      </c>
      <c r="N166" s="148">
        <f t="shared" si="62"/>
        <v>83.7</v>
      </c>
    </row>
    <row r="167" spans="1:14" ht="108">
      <c r="A167" s="59" t="s">
        <v>114</v>
      </c>
      <c r="B167" s="90" t="s">
        <v>18</v>
      </c>
      <c r="C167" s="7" t="s">
        <v>22</v>
      </c>
      <c r="D167" s="72" t="s">
        <v>8</v>
      </c>
      <c r="E167" s="7" t="s">
        <v>127</v>
      </c>
      <c r="F167" s="98"/>
      <c r="G167" s="85">
        <f>SUBTOTAL(9,G168)</f>
        <v>8186</v>
      </c>
      <c r="H167" s="85">
        <f>SUBTOTAL(9,H168)</f>
        <v>1400</v>
      </c>
      <c r="I167" s="85">
        <f>SUBTOTAL(9,I168)</f>
        <v>7957</v>
      </c>
      <c r="J167" s="85">
        <f>SUBTOTAL(9,J168)</f>
        <v>1172</v>
      </c>
      <c r="K167" s="147">
        <f t="shared" si="60"/>
        <v>229</v>
      </c>
      <c r="L167" s="147">
        <f t="shared" si="61"/>
        <v>228</v>
      </c>
      <c r="M167" s="148">
        <f t="shared" si="62"/>
        <v>97.2</v>
      </c>
      <c r="N167" s="148">
        <f t="shared" si="62"/>
        <v>83.7</v>
      </c>
    </row>
    <row r="168" spans="1:14" ht="72">
      <c r="A168" s="58" t="s">
        <v>92</v>
      </c>
      <c r="B168" s="90" t="s">
        <v>18</v>
      </c>
      <c r="C168" s="7" t="s">
        <v>22</v>
      </c>
      <c r="D168" s="72" t="s">
        <v>8</v>
      </c>
      <c r="E168" s="7" t="s">
        <v>127</v>
      </c>
      <c r="F168" s="98" t="s">
        <v>91</v>
      </c>
      <c r="G168" s="86">
        <v>8186</v>
      </c>
      <c r="H168" s="80">
        <v>1400</v>
      </c>
      <c r="I168" s="86">
        <v>7957</v>
      </c>
      <c r="J168" s="80">
        <v>1172</v>
      </c>
      <c r="K168" s="156">
        <f t="shared" ref="K168:K170" si="63">G168-I168</f>
        <v>229</v>
      </c>
      <c r="L168" s="156">
        <f t="shared" ref="L168" si="64">H168-J168</f>
        <v>228</v>
      </c>
      <c r="M168" s="151">
        <f t="shared" si="62"/>
        <v>97.2</v>
      </c>
      <c r="N168" s="151">
        <f t="shared" si="62"/>
        <v>83.7</v>
      </c>
    </row>
    <row r="169" spans="1:14" ht="36">
      <c r="A169" s="58" t="s">
        <v>43</v>
      </c>
      <c r="B169" s="90" t="s">
        <v>18</v>
      </c>
      <c r="C169" s="7" t="s">
        <v>22</v>
      </c>
      <c r="D169" s="72" t="s">
        <v>22</v>
      </c>
      <c r="E169" s="7"/>
      <c r="F169" s="98"/>
      <c r="G169" s="85">
        <f>SUBTOTAL(9,G170:G173)</f>
        <v>2225</v>
      </c>
      <c r="H169" s="85">
        <f>SUBTOTAL(9,H170:H173)</f>
        <v>825</v>
      </c>
      <c r="I169" s="85">
        <f>SUBTOTAL(9,I170:I173)</f>
        <v>2225</v>
      </c>
      <c r="J169" s="85">
        <f>SUBTOTAL(9,J170:J173)</f>
        <v>825</v>
      </c>
      <c r="K169" s="147">
        <f t="shared" si="63"/>
        <v>0</v>
      </c>
      <c r="L169" s="147"/>
      <c r="M169" s="148">
        <f t="shared" si="62"/>
        <v>100</v>
      </c>
      <c r="N169" s="148">
        <f t="shared" si="62"/>
        <v>100</v>
      </c>
    </row>
    <row r="170" spans="1:14" ht="90">
      <c r="A170" s="117" t="s">
        <v>159</v>
      </c>
      <c r="B170" s="90" t="s">
        <v>18</v>
      </c>
      <c r="C170" s="7" t="s">
        <v>22</v>
      </c>
      <c r="D170" s="72" t="s">
        <v>22</v>
      </c>
      <c r="E170" s="7" t="s">
        <v>140</v>
      </c>
      <c r="F170" s="98"/>
      <c r="G170" s="85">
        <f>SUBTOTAL(9,G171)</f>
        <v>2225</v>
      </c>
      <c r="H170" s="85">
        <f>SUBTOTAL(9,H171)</f>
        <v>825</v>
      </c>
      <c r="I170" s="85">
        <f>SUBTOTAL(9,I171)</f>
        <v>2225</v>
      </c>
      <c r="J170" s="85">
        <f>SUBTOTAL(9,J171)</f>
        <v>825</v>
      </c>
      <c r="K170" s="147">
        <f t="shared" si="63"/>
        <v>0</v>
      </c>
      <c r="L170" s="147"/>
      <c r="M170" s="148">
        <f t="shared" si="62"/>
        <v>100</v>
      </c>
      <c r="N170" s="148">
        <f t="shared" si="62"/>
        <v>100</v>
      </c>
    </row>
    <row r="171" spans="1:14" ht="54">
      <c r="A171" s="62" t="s">
        <v>83</v>
      </c>
      <c r="B171" s="90" t="s">
        <v>18</v>
      </c>
      <c r="C171" s="7" t="s">
        <v>22</v>
      </c>
      <c r="D171" s="72" t="s">
        <v>22</v>
      </c>
      <c r="E171" s="7" t="s">
        <v>140</v>
      </c>
      <c r="F171" s="98" t="s">
        <v>80</v>
      </c>
      <c r="G171" s="86">
        <v>2225</v>
      </c>
      <c r="H171" s="80">
        <v>825</v>
      </c>
      <c r="I171" s="86">
        <v>2225</v>
      </c>
      <c r="J171" s="80">
        <v>825</v>
      </c>
      <c r="K171" s="156">
        <f t="shared" ref="K171" si="65">G171-I171</f>
        <v>0</v>
      </c>
      <c r="L171" s="156"/>
      <c r="M171" s="151">
        <f t="shared" si="62"/>
        <v>100</v>
      </c>
      <c r="N171" s="151">
        <f t="shared" si="62"/>
        <v>100</v>
      </c>
    </row>
    <row r="172" spans="1:14" ht="108" hidden="1">
      <c r="A172" s="59" t="s">
        <v>105</v>
      </c>
      <c r="B172" s="90" t="s">
        <v>18</v>
      </c>
      <c r="C172" s="7" t="s">
        <v>22</v>
      </c>
      <c r="D172" s="72" t="s">
        <v>22</v>
      </c>
      <c r="E172" s="7" t="s">
        <v>141</v>
      </c>
      <c r="F172" s="98"/>
      <c r="G172" s="85">
        <f>SUBTOTAL(9,G173)</f>
        <v>0</v>
      </c>
      <c r="H172" s="79"/>
      <c r="I172" s="85">
        <f>SUBTOTAL(9,I173)</f>
        <v>0</v>
      </c>
      <c r="J172" s="79"/>
      <c r="K172" s="150"/>
      <c r="L172" s="150"/>
      <c r="M172" s="151" t="e">
        <f t="shared" si="62"/>
        <v>#DIV/0!</v>
      </c>
      <c r="N172" s="152" t="e">
        <f t="shared" si="62"/>
        <v>#DIV/0!</v>
      </c>
    </row>
    <row r="173" spans="1:14" ht="54" hidden="1">
      <c r="A173" s="62" t="s">
        <v>83</v>
      </c>
      <c r="B173" s="90" t="s">
        <v>18</v>
      </c>
      <c r="C173" s="7" t="s">
        <v>22</v>
      </c>
      <c r="D173" s="72" t="s">
        <v>22</v>
      </c>
      <c r="E173" s="7" t="s">
        <v>141</v>
      </c>
      <c r="F173" s="98" t="s">
        <v>80</v>
      </c>
      <c r="G173" s="86">
        <f>40-40</f>
        <v>0</v>
      </c>
      <c r="H173" s="80"/>
      <c r="I173" s="86">
        <f>40-40</f>
        <v>0</v>
      </c>
      <c r="J173" s="80"/>
      <c r="K173" s="147"/>
      <c r="L173" s="147"/>
      <c r="M173" s="148" t="e">
        <f t="shared" si="62"/>
        <v>#DIV/0!</v>
      </c>
      <c r="N173" s="149"/>
    </row>
    <row r="174" spans="1:14" ht="30.75" hidden="1" customHeight="1">
      <c r="A174" s="58" t="s">
        <v>44</v>
      </c>
      <c r="B174" s="90" t="s">
        <v>18</v>
      </c>
      <c r="C174" s="7" t="s">
        <v>22</v>
      </c>
      <c r="D174" s="72" t="s">
        <v>29</v>
      </c>
      <c r="E174" s="7"/>
      <c r="F174" s="98"/>
      <c r="G174" s="85">
        <f>SUBTOTAL(9,G175:G177)</f>
        <v>0</v>
      </c>
      <c r="H174" s="79"/>
      <c r="I174" s="85">
        <f>SUBTOTAL(9,I175:I177)</f>
        <v>0</v>
      </c>
      <c r="J174" s="79"/>
      <c r="K174" s="150"/>
      <c r="L174" s="150"/>
      <c r="M174" s="151" t="e">
        <f t="shared" si="62"/>
        <v>#DIV/0!</v>
      </c>
      <c r="N174" s="152"/>
    </row>
    <row r="175" spans="1:14" ht="82.5" hidden="1" customHeight="1">
      <c r="A175" s="118" t="s">
        <v>160</v>
      </c>
      <c r="B175" s="90" t="s">
        <v>18</v>
      </c>
      <c r="C175" s="7" t="s">
        <v>22</v>
      </c>
      <c r="D175" s="72" t="s">
        <v>29</v>
      </c>
      <c r="E175" s="7" t="s">
        <v>142</v>
      </c>
      <c r="F175" s="98"/>
      <c r="G175" s="85">
        <f>SUBTOTAL(9,G176:G177)</f>
        <v>0</v>
      </c>
      <c r="H175" s="79"/>
      <c r="I175" s="85">
        <f>SUBTOTAL(9,I176:I177)</f>
        <v>0</v>
      </c>
      <c r="J175" s="79"/>
      <c r="K175" s="147"/>
      <c r="L175" s="147"/>
      <c r="M175" s="148" t="e">
        <f t="shared" si="62"/>
        <v>#DIV/0!</v>
      </c>
      <c r="N175" s="149"/>
    </row>
    <row r="176" spans="1:14" ht="54" hidden="1">
      <c r="A176" s="62" t="s">
        <v>83</v>
      </c>
      <c r="B176" s="90" t="s">
        <v>18</v>
      </c>
      <c r="C176" s="7" t="s">
        <v>22</v>
      </c>
      <c r="D176" s="72" t="s">
        <v>29</v>
      </c>
      <c r="E176" s="7" t="s">
        <v>142</v>
      </c>
      <c r="F176" s="98" t="s">
        <v>80</v>
      </c>
      <c r="G176" s="86"/>
      <c r="H176" s="80"/>
      <c r="I176" s="86"/>
      <c r="J176" s="80"/>
      <c r="K176" s="147"/>
      <c r="L176" s="147"/>
      <c r="M176" s="148" t="e">
        <f t="shared" si="62"/>
        <v>#DIV/0!</v>
      </c>
      <c r="N176" s="149"/>
    </row>
    <row r="177" spans="1:14" ht="24.75" hidden="1" customHeight="1">
      <c r="A177" s="58" t="s">
        <v>101</v>
      </c>
      <c r="B177" s="90" t="s">
        <v>18</v>
      </c>
      <c r="C177" s="7" t="s">
        <v>22</v>
      </c>
      <c r="D177" s="72" t="s">
        <v>29</v>
      </c>
      <c r="E177" s="7" t="s">
        <v>142</v>
      </c>
      <c r="F177" s="98" t="s">
        <v>19</v>
      </c>
      <c r="G177" s="86">
        <f>200-200</f>
        <v>0</v>
      </c>
      <c r="H177" s="80"/>
      <c r="I177" s="86">
        <f>200-200</f>
        <v>0</v>
      </c>
      <c r="J177" s="80"/>
      <c r="K177" s="150"/>
      <c r="L177" s="150"/>
      <c r="M177" s="151" t="e">
        <f t="shared" si="62"/>
        <v>#DIV/0!</v>
      </c>
      <c r="N177" s="152"/>
    </row>
    <row r="178" spans="1:14" ht="24.75" customHeight="1">
      <c r="A178" s="63" t="s">
        <v>46</v>
      </c>
      <c r="B178" s="91" t="s">
        <v>18</v>
      </c>
      <c r="C178" s="9" t="s">
        <v>45</v>
      </c>
      <c r="D178" s="73"/>
      <c r="E178" s="9"/>
      <c r="F178" s="99"/>
      <c r="G178" s="87">
        <f>SUBTOTAL(9,G179:G209)</f>
        <v>14860</v>
      </c>
      <c r="H178" s="87">
        <f t="shared" ref="H178:J178" si="66">SUBTOTAL(9,H179:H209)</f>
        <v>8256</v>
      </c>
      <c r="I178" s="87">
        <f>SUBTOTAL(9,I179:I209)</f>
        <v>13358</v>
      </c>
      <c r="J178" s="87">
        <f t="shared" si="66"/>
        <v>7032</v>
      </c>
      <c r="K178" s="153">
        <f t="shared" si="56"/>
        <v>1502</v>
      </c>
      <c r="L178" s="153"/>
      <c r="M178" s="159">
        <f t="shared" si="62"/>
        <v>89.9</v>
      </c>
      <c r="N178" s="160">
        <f t="shared" si="62"/>
        <v>85.2</v>
      </c>
    </row>
    <row r="179" spans="1:14">
      <c r="A179" s="64" t="s">
        <v>47</v>
      </c>
      <c r="B179" s="90" t="s">
        <v>18</v>
      </c>
      <c r="C179" s="7" t="s">
        <v>45</v>
      </c>
      <c r="D179" s="72" t="s">
        <v>10</v>
      </c>
      <c r="E179" s="7"/>
      <c r="F179" s="98"/>
      <c r="G179" s="85">
        <f>SUBTOTAL(9,G180:G194)</f>
        <v>8468</v>
      </c>
      <c r="H179" s="85">
        <f>SUBTOTAL(9,H180:H194)</f>
        <v>3712</v>
      </c>
      <c r="I179" s="85">
        <f>SUBTOTAL(9,I180:I194)</f>
        <v>7758</v>
      </c>
      <c r="J179" s="85">
        <f>SUBTOTAL(9,J180:J194)</f>
        <v>3095</v>
      </c>
      <c r="K179" s="147">
        <f t="shared" si="56"/>
        <v>710</v>
      </c>
      <c r="L179" s="147"/>
      <c r="M179" s="148">
        <f t="shared" si="62"/>
        <v>91.6</v>
      </c>
      <c r="N179" s="149">
        <f t="shared" si="62"/>
        <v>83.4</v>
      </c>
    </row>
    <row r="180" spans="1:14" ht="99.75" customHeight="1">
      <c r="A180" s="59" t="s">
        <v>115</v>
      </c>
      <c r="B180" s="90" t="s">
        <v>18</v>
      </c>
      <c r="C180" s="7" t="s">
        <v>45</v>
      </c>
      <c r="D180" s="72" t="s">
        <v>10</v>
      </c>
      <c r="E180" s="115" t="s">
        <v>143</v>
      </c>
      <c r="F180" s="98"/>
      <c r="G180" s="85">
        <f>SUBTOTAL(9,G181:G184)</f>
        <v>5138</v>
      </c>
      <c r="H180" s="85">
        <f>SUBTOTAL(9,H181:H184)</f>
        <v>1346</v>
      </c>
      <c r="I180" s="85">
        <f>SUBTOTAL(9,I181:I184)</f>
        <v>5050</v>
      </c>
      <c r="J180" s="85">
        <f>SUBTOTAL(9,J181:J184)</f>
        <v>1346</v>
      </c>
      <c r="K180" s="147">
        <f t="shared" si="56"/>
        <v>88</v>
      </c>
      <c r="L180" s="147"/>
      <c r="M180" s="148">
        <f t="shared" si="62"/>
        <v>98.3</v>
      </c>
      <c r="N180" s="148">
        <f t="shared" si="62"/>
        <v>100</v>
      </c>
    </row>
    <row r="181" spans="1:14" s="12" customFormat="1" ht="54">
      <c r="A181" s="58" t="s">
        <v>83</v>
      </c>
      <c r="B181" s="90" t="s">
        <v>18</v>
      </c>
      <c r="C181" s="7" t="s">
        <v>45</v>
      </c>
      <c r="D181" s="72" t="s">
        <v>10</v>
      </c>
      <c r="E181" s="115" t="s">
        <v>143</v>
      </c>
      <c r="F181" s="98" t="s">
        <v>80</v>
      </c>
      <c r="G181" s="86">
        <v>157</v>
      </c>
      <c r="H181" s="80"/>
      <c r="I181" s="86">
        <v>107</v>
      </c>
      <c r="J181" s="80"/>
      <c r="K181" s="156">
        <f t="shared" ref="K181:K186" si="67">G181-I181</f>
        <v>50</v>
      </c>
      <c r="L181" s="150"/>
      <c r="M181" s="151">
        <f t="shared" ref="M181:N196" si="68">ROUND(I181/G181*100,1)</f>
        <v>68.2</v>
      </c>
      <c r="N181" s="152"/>
    </row>
    <row r="182" spans="1:14" s="12" customFormat="1" ht="36">
      <c r="A182" s="58" t="s">
        <v>86</v>
      </c>
      <c r="B182" s="90" t="s">
        <v>18</v>
      </c>
      <c r="C182" s="7" t="s">
        <v>45</v>
      </c>
      <c r="D182" s="72" t="s">
        <v>10</v>
      </c>
      <c r="E182" s="115" t="s">
        <v>143</v>
      </c>
      <c r="F182" s="98" t="s">
        <v>85</v>
      </c>
      <c r="G182" s="86">
        <v>4981</v>
      </c>
      <c r="H182" s="80">
        <v>1346</v>
      </c>
      <c r="I182" s="86">
        <v>4943</v>
      </c>
      <c r="J182" s="80">
        <v>1346</v>
      </c>
      <c r="K182" s="156">
        <f t="shared" si="67"/>
        <v>38</v>
      </c>
      <c r="L182" s="156"/>
      <c r="M182" s="151">
        <f t="shared" si="68"/>
        <v>99.2</v>
      </c>
      <c r="N182" s="151">
        <f t="shared" si="68"/>
        <v>100</v>
      </c>
    </row>
    <row r="183" spans="1:14" s="12" customFormat="1" ht="54" hidden="1">
      <c r="A183" s="58" t="s">
        <v>108</v>
      </c>
      <c r="B183" s="90" t="s">
        <v>37</v>
      </c>
      <c r="C183" s="7" t="s">
        <v>45</v>
      </c>
      <c r="D183" s="72" t="s">
        <v>10</v>
      </c>
      <c r="E183" s="115" t="s">
        <v>143</v>
      </c>
      <c r="F183" s="98" t="s">
        <v>109</v>
      </c>
      <c r="G183" s="86"/>
      <c r="H183" s="80"/>
      <c r="I183" s="86"/>
      <c r="J183" s="80"/>
      <c r="K183" s="156">
        <f t="shared" si="67"/>
        <v>0</v>
      </c>
      <c r="L183" s="150"/>
      <c r="M183" s="151" t="e">
        <f t="shared" si="68"/>
        <v>#DIV/0!</v>
      </c>
      <c r="N183" s="152"/>
    </row>
    <row r="184" spans="1:14" s="12" customFormat="1" hidden="1">
      <c r="A184" s="62" t="s">
        <v>101</v>
      </c>
      <c r="B184" s="90" t="s">
        <v>18</v>
      </c>
      <c r="C184" s="7" t="s">
        <v>45</v>
      </c>
      <c r="D184" s="72" t="s">
        <v>10</v>
      </c>
      <c r="E184" s="115" t="s">
        <v>143</v>
      </c>
      <c r="F184" s="98" t="s">
        <v>19</v>
      </c>
      <c r="G184" s="86"/>
      <c r="H184" s="80"/>
      <c r="I184" s="86"/>
      <c r="J184" s="80"/>
      <c r="K184" s="156">
        <f t="shared" si="67"/>
        <v>0</v>
      </c>
      <c r="L184" s="150"/>
      <c r="M184" s="151" t="e">
        <f t="shared" si="68"/>
        <v>#DIV/0!</v>
      </c>
      <c r="N184" s="152"/>
    </row>
    <row r="185" spans="1:14" s="12" customFormat="1" ht="90">
      <c r="A185" s="117" t="s">
        <v>159</v>
      </c>
      <c r="B185" s="90" t="s">
        <v>18</v>
      </c>
      <c r="C185" s="7" t="s">
        <v>45</v>
      </c>
      <c r="D185" s="72" t="s">
        <v>10</v>
      </c>
      <c r="E185" s="115" t="s">
        <v>140</v>
      </c>
      <c r="F185" s="98"/>
      <c r="G185" s="85">
        <f>SUBTOTAL(9,G186:G188)</f>
        <v>901</v>
      </c>
      <c r="H185" s="85"/>
      <c r="I185" s="85">
        <f>SUBTOTAL(9,I186:I188)</f>
        <v>896</v>
      </c>
      <c r="J185" s="85"/>
      <c r="K185" s="147">
        <f t="shared" si="56"/>
        <v>5</v>
      </c>
      <c r="L185" s="147"/>
      <c r="M185" s="148">
        <f t="shared" si="68"/>
        <v>99.4</v>
      </c>
      <c r="N185" s="149"/>
    </row>
    <row r="186" spans="1:14" s="12" customFormat="1" ht="54">
      <c r="A186" s="58" t="s">
        <v>83</v>
      </c>
      <c r="B186" s="90" t="s">
        <v>18</v>
      </c>
      <c r="C186" s="7" t="s">
        <v>45</v>
      </c>
      <c r="D186" s="72" t="s">
        <v>10</v>
      </c>
      <c r="E186" s="115" t="s">
        <v>140</v>
      </c>
      <c r="F186" s="98" t="s">
        <v>80</v>
      </c>
      <c r="G186" s="86">
        <v>106</v>
      </c>
      <c r="H186" s="80"/>
      <c r="I186" s="86">
        <v>101</v>
      </c>
      <c r="J186" s="80"/>
      <c r="K186" s="156">
        <f t="shared" si="67"/>
        <v>5</v>
      </c>
      <c r="L186" s="150"/>
      <c r="M186" s="151">
        <f t="shared" si="68"/>
        <v>95.3</v>
      </c>
      <c r="N186" s="152"/>
    </row>
    <row r="187" spans="1:14" s="12" customFormat="1" ht="36">
      <c r="A187" s="58" t="s">
        <v>86</v>
      </c>
      <c r="B187" s="90" t="s">
        <v>18</v>
      </c>
      <c r="C187" s="7" t="s">
        <v>45</v>
      </c>
      <c r="D187" s="72" t="s">
        <v>10</v>
      </c>
      <c r="E187" s="115" t="s">
        <v>140</v>
      </c>
      <c r="F187" s="98" t="s">
        <v>85</v>
      </c>
      <c r="G187" s="86">
        <v>675</v>
      </c>
      <c r="H187" s="80"/>
      <c r="I187" s="86">
        <v>675</v>
      </c>
      <c r="J187" s="80"/>
      <c r="K187" s="156"/>
      <c r="L187" s="150"/>
      <c r="M187" s="151">
        <f t="shared" si="68"/>
        <v>100</v>
      </c>
      <c r="N187" s="152"/>
    </row>
    <row r="188" spans="1:14" s="12" customFormat="1">
      <c r="A188" s="58" t="s">
        <v>165</v>
      </c>
      <c r="B188" s="90" t="s">
        <v>18</v>
      </c>
      <c r="C188" s="7" t="s">
        <v>45</v>
      </c>
      <c r="D188" s="72" t="s">
        <v>10</v>
      </c>
      <c r="E188" s="115" t="s">
        <v>140</v>
      </c>
      <c r="F188" s="98" t="s">
        <v>164</v>
      </c>
      <c r="G188" s="86">
        <v>120</v>
      </c>
      <c r="H188" s="80"/>
      <c r="I188" s="86">
        <v>120</v>
      </c>
      <c r="J188" s="80"/>
      <c r="K188" s="150"/>
      <c r="L188" s="150"/>
      <c r="M188" s="151">
        <f t="shared" si="68"/>
        <v>100</v>
      </c>
      <c r="N188" s="152"/>
    </row>
    <row r="189" spans="1:14" s="12" customFormat="1" ht="72">
      <c r="A189" s="59" t="s">
        <v>168</v>
      </c>
      <c r="B189" s="90" t="s">
        <v>18</v>
      </c>
      <c r="C189" s="7" t="s">
        <v>45</v>
      </c>
      <c r="D189" s="72" t="s">
        <v>10</v>
      </c>
      <c r="E189" s="115" t="s">
        <v>167</v>
      </c>
      <c r="F189" s="98"/>
      <c r="G189" s="85">
        <f>SUBTOTAL(9,G190:G192)</f>
        <v>63</v>
      </c>
      <c r="H189" s="85"/>
      <c r="I189" s="85">
        <f>SUBTOTAL(9,I190:I192)</f>
        <v>63</v>
      </c>
      <c r="J189" s="85"/>
      <c r="K189" s="147"/>
      <c r="L189" s="147"/>
      <c r="M189" s="148">
        <f t="shared" si="68"/>
        <v>100</v>
      </c>
      <c r="N189" s="149"/>
    </row>
    <row r="190" spans="1:14" s="12" customFormat="1" ht="36" hidden="1">
      <c r="A190" s="58" t="s">
        <v>86</v>
      </c>
      <c r="B190" s="90" t="s">
        <v>18</v>
      </c>
      <c r="C190" s="7" t="s">
        <v>45</v>
      </c>
      <c r="D190" s="72" t="s">
        <v>10</v>
      </c>
      <c r="E190" s="115" t="s">
        <v>167</v>
      </c>
      <c r="F190" s="98" t="s">
        <v>85</v>
      </c>
      <c r="G190" s="86"/>
      <c r="H190" s="80"/>
      <c r="I190" s="86"/>
      <c r="J190" s="80"/>
      <c r="K190" s="150">
        <f t="shared" si="56"/>
        <v>0</v>
      </c>
      <c r="L190" s="150"/>
      <c r="M190" s="151" t="e">
        <f t="shared" si="68"/>
        <v>#DIV/0!</v>
      </c>
      <c r="N190" s="152" t="e">
        <f t="shared" si="68"/>
        <v>#DIV/0!</v>
      </c>
    </row>
    <row r="191" spans="1:14" s="12" customFormat="1" ht="56.25" hidden="1" customHeight="1">
      <c r="A191" s="58" t="s">
        <v>116</v>
      </c>
      <c r="B191" s="90" t="s">
        <v>18</v>
      </c>
      <c r="C191" s="7" t="s">
        <v>45</v>
      </c>
      <c r="D191" s="72" t="s">
        <v>10</v>
      </c>
      <c r="E191" s="115" t="s">
        <v>142</v>
      </c>
      <c r="F191" s="98"/>
      <c r="G191" s="85"/>
      <c r="H191" s="79"/>
      <c r="I191" s="85"/>
      <c r="J191" s="79"/>
      <c r="K191" s="147">
        <f t="shared" si="56"/>
        <v>0</v>
      </c>
      <c r="L191" s="147"/>
      <c r="M191" s="148" t="e">
        <f t="shared" si="68"/>
        <v>#DIV/0!</v>
      </c>
      <c r="N191" s="149"/>
    </row>
    <row r="192" spans="1:14" s="12" customFormat="1" ht="54">
      <c r="A192" s="58" t="s">
        <v>166</v>
      </c>
      <c r="B192" s="90" t="s">
        <v>18</v>
      </c>
      <c r="C192" s="7" t="s">
        <v>45</v>
      </c>
      <c r="D192" s="72" t="s">
        <v>10</v>
      </c>
      <c r="E192" s="115" t="s">
        <v>167</v>
      </c>
      <c r="F192" s="98" t="s">
        <v>109</v>
      </c>
      <c r="G192" s="86">
        <v>63</v>
      </c>
      <c r="H192" s="80"/>
      <c r="I192" s="86">
        <v>63</v>
      </c>
      <c r="J192" s="80"/>
      <c r="K192" s="150"/>
      <c r="L192" s="150"/>
      <c r="M192" s="151">
        <f t="shared" si="68"/>
        <v>100</v>
      </c>
      <c r="N192" s="152"/>
    </row>
    <row r="193" spans="1:14" s="12" customFormat="1" ht="36">
      <c r="A193" s="58" t="s">
        <v>116</v>
      </c>
      <c r="B193" s="90" t="s">
        <v>18</v>
      </c>
      <c r="C193" s="7" t="s">
        <v>45</v>
      </c>
      <c r="D193" s="72" t="s">
        <v>10</v>
      </c>
      <c r="E193" s="115" t="s">
        <v>126</v>
      </c>
      <c r="F193" s="98"/>
      <c r="G193" s="85">
        <f>SUBTOTAL(9,G194)</f>
        <v>2366</v>
      </c>
      <c r="H193" s="79">
        <f>SUBTOTAL(9,H194)</f>
        <v>2366</v>
      </c>
      <c r="I193" s="85">
        <f>SUBTOTAL(9,I194)</f>
        <v>1749</v>
      </c>
      <c r="J193" s="79">
        <f>SUBTOTAL(9,J194)</f>
        <v>1749</v>
      </c>
      <c r="K193" s="147">
        <f t="shared" ref="K193" si="69">G193-I193</f>
        <v>617</v>
      </c>
      <c r="L193" s="147">
        <f t="shared" ref="L193" si="70">H193-J193</f>
        <v>617</v>
      </c>
      <c r="M193" s="148">
        <f t="shared" si="68"/>
        <v>73.900000000000006</v>
      </c>
      <c r="N193" s="148">
        <f t="shared" si="68"/>
        <v>73.900000000000006</v>
      </c>
    </row>
    <row r="194" spans="1:14" s="12" customFormat="1" ht="54">
      <c r="A194" s="58" t="s">
        <v>166</v>
      </c>
      <c r="B194" s="90" t="s">
        <v>18</v>
      </c>
      <c r="C194" s="7" t="s">
        <v>45</v>
      </c>
      <c r="D194" s="72" t="s">
        <v>10</v>
      </c>
      <c r="E194" s="115" t="s">
        <v>126</v>
      </c>
      <c r="F194" s="98" t="s">
        <v>109</v>
      </c>
      <c r="G194" s="86">
        <v>2366</v>
      </c>
      <c r="H194" s="80">
        <v>2366</v>
      </c>
      <c r="I194" s="86">
        <v>1749</v>
      </c>
      <c r="J194" s="80">
        <v>1749</v>
      </c>
      <c r="K194" s="150">
        <f t="shared" si="56"/>
        <v>617</v>
      </c>
      <c r="L194" s="150">
        <f t="shared" si="56"/>
        <v>617</v>
      </c>
      <c r="M194" s="151">
        <f t="shared" si="68"/>
        <v>73.900000000000006</v>
      </c>
      <c r="N194" s="151">
        <f t="shared" si="68"/>
        <v>73.900000000000006</v>
      </c>
    </row>
    <row r="195" spans="1:14" s="12" customFormat="1">
      <c r="A195" s="58" t="s">
        <v>49</v>
      </c>
      <c r="B195" s="90" t="s">
        <v>18</v>
      </c>
      <c r="C195" s="7" t="s">
        <v>45</v>
      </c>
      <c r="D195" s="72" t="s">
        <v>14</v>
      </c>
      <c r="E195" s="7"/>
      <c r="F195" s="98"/>
      <c r="G195" s="85">
        <f>SUBTOTAL(9,G196:G197)</f>
        <v>2475</v>
      </c>
      <c r="H195" s="79">
        <f>SUBTOTAL(9,H196:H197)</f>
        <v>2475</v>
      </c>
      <c r="I195" s="85">
        <f>SUBTOTAL(9,I196:I197)</f>
        <v>2146</v>
      </c>
      <c r="J195" s="79">
        <f>SUBTOTAL(9,J196:J197)</f>
        <v>2146</v>
      </c>
      <c r="K195" s="147">
        <f t="shared" ref="K195" si="71">G195-I195</f>
        <v>329</v>
      </c>
      <c r="L195" s="147">
        <f t="shared" ref="L195" si="72">H195-J195</f>
        <v>329</v>
      </c>
      <c r="M195" s="148">
        <f t="shared" si="68"/>
        <v>86.7</v>
      </c>
      <c r="N195" s="148">
        <f t="shared" si="68"/>
        <v>86.7</v>
      </c>
    </row>
    <row r="196" spans="1:14" s="12" customFormat="1" ht="39" customHeight="1">
      <c r="A196" s="58" t="s">
        <v>116</v>
      </c>
      <c r="B196" s="90" t="s">
        <v>18</v>
      </c>
      <c r="C196" s="7" t="s">
        <v>45</v>
      </c>
      <c r="D196" s="72" t="s">
        <v>14</v>
      </c>
      <c r="E196" s="115" t="s">
        <v>126</v>
      </c>
      <c r="F196" s="98"/>
      <c r="G196" s="85">
        <f>SUBTOTAL(9,G197)</f>
        <v>2475</v>
      </c>
      <c r="H196" s="79">
        <f>SUBTOTAL(9,H197)</f>
        <v>2475</v>
      </c>
      <c r="I196" s="85">
        <f>SUBTOTAL(9,I197)</f>
        <v>2146</v>
      </c>
      <c r="J196" s="79">
        <f>SUBTOTAL(9,J197)</f>
        <v>2146</v>
      </c>
      <c r="K196" s="147">
        <f t="shared" ref="K196:L258" si="73">G196-I196</f>
        <v>329</v>
      </c>
      <c r="L196" s="147">
        <f t="shared" si="73"/>
        <v>329</v>
      </c>
      <c r="M196" s="148">
        <f t="shared" si="68"/>
        <v>86.7</v>
      </c>
      <c r="N196" s="148">
        <f t="shared" si="68"/>
        <v>86.7</v>
      </c>
    </row>
    <row r="197" spans="1:14" s="12" customFormat="1" ht="54">
      <c r="A197" s="58" t="s">
        <v>166</v>
      </c>
      <c r="B197" s="90" t="s">
        <v>18</v>
      </c>
      <c r="C197" s="7" t="s">
        <v>45</v>
      </c>
      <c r="D197" s="72" t="s">
        <v>14</v>
      </c>
      <c r="E197" s="115" t="s">
        <v>126</v>
      </c>
      <c r="F197" s="98" t="s">
        <v>109</v>
      </c>
      <c r="G197" s="86">
        <v>2475</v>
      </c>
      <c r="H197" s="80">
        <v>2475</v>
      </c>
      <c r="I197" s="86">
        <v>2146</v>
      </c>
      <c r="J197" s="80">
        <v>2146</v>
      </c>
      <c r="K197" s="150">
        <f t="shared" si="73"/>
        <v>329</v>
      </c>
      <c r="L197" s="150">
        <f t="shared" si="73"/>
        <v>329</v>
      </c>
      <c r="M197" s="151">
        <f t="shared" ref="M197:N212" si="74">ROUND(I197/G197*100,1)</f>
        <v>86.7</v>
      </c>
      <c r="N197" s="151">
        <f t="shared" si="74"/>
        <v>86.7</v>
      </c>
    </row>
    <row r="198" spans="1:14" s="12" customFormat="1" ht="36">
      <c r="A198" s="64" t="s">
        <v>54</v>
      </c>
      <c r="B198" s="90" t="s">
        <v>18</v>
      </c>
      <c r="C198" s="7" t="s">
        <v>45</v>
      </c>
      <c r="D198" s="72" t="s">
        <v>37</v>
      </c>
      <c r="E198" s="7"/>
      <c r="F198" s="98"/>
      <c r="G198" s="85">
        <f>SUBTOTAL(9,G199:G209)</f>
        <v>3917</v>
      </c>
      <c r="H198" s="79">
        <f>SUBTOTAL(9,H199:H209)</f>
        <v>2069</v>
      </c>
      <c r="I198" s="85">
        <f>SUBTOTAL(9,I199:I209)</f>
        <v>3454</v>
      </c>
      <c r="J198" s="79">
        <f>SUBTOTAL(9,J199:J209)</f>
        <v>1791</v>
      </c>
      <c r="K198" s="147">
        <f t="shared" si="73"/>
        <v>463</v>
      </c>
      <c r="L198" s="147"/>
      <c r="M198" s="148">
        <f t="shared" si="74"/>
        <v>88.2</v>
      </c>
      <c r="N198" s="149"/>
    </row>
    <row r="199" spans="1:14" s="12" customFormat="1" ht="90">
      <c r="A199" s="59" t="s">
        <v>115</v>
      </c>
      <c r="B199" s="90" t="s">
        <v>18</v>
      </c>
      <c r="C199" s="7" t="s">
        <v>45</v>
      </c>
      <c r="D199" s="72" t="s">
        <v>37</v>
      </c>
      <c r="E199" s="115" t="s">
        <v>143</v>
      </c>
      <c r="F199" s="98"/>
      <c r="G199" s="85">
        <f>SUBTOTAL(9,G200:G201)</f>
        <v>246</v>
      </c>
      <c r="H199" s="85"/>
      <c r="I199" s="85">
        <f>SUBTOTAL(9,I200:I201)</f>
        <v>231</v>
      </c>
      <c r="J199" s="85"/>
      <c r="K199" s="147">
        <f t="shared" si="73"/>
        <v>15</v>
      </c>
      <c r="L199" s="147"/>
      <c r="M199" s="148">
        <f t="shared" si="74"/>
        <v>93.9</v>
      </c>
      <c r="N199" s="149"/>
    </row>
    <row r="200" spans="1:14" s="12" customFormat="1" ht="36">
      <c r="A200" s="64" t="s">
        <v>95</v>
      </c>
      <c r="B200" s="90" t="s">
        <v>18</v>
      </c>
      <c r="C200" s="7" t="s">
        <v>45</v>
      </c>
      <c r="D200" s="72" t="s">
        <v>37</v>
      </c>
      <c r="E200" s="115" t="s">
        <v>143</v>
      </c>
      <c r="F200" s="98" t="s">
        <v>87</v>
      </c>
      <c r="G200" s="86">
        <v>240</v>
      </c>
      <c r="H200" s="80"/>
      <c r="I200" s="86">
        <v>230</v>
      </c>
      <c r="J200" s="80"/>
      <c r="K200" s="150">
        <f t="shared" si="73"/>
        <v>10</v>
      </c>
      <c r="L200" s="150"/>
      <c r="M200" s="151">
        <f t="shared" si="74"/>
        <v>95.8</v>
      </c>
      <c r="N200" s="152"/>
    </row>
    <row r="201" spans="1:14" s="12" customFormat="1" ht="54">
      <c r="A201" s="58" t="s">
        <v>83</v>
      </c>
      <c r="B201" s="90" t="s">
        <v>18</v>
      </c>
      <c r="C201" s="7" t="s">
        <v>45</v>
      </c>
      <c r="D201" s="72" t="s">
        <v>37</v>
      </c>
      <c r="E201" s="115" t="s">
        <v>143</v>
      </c>
      <c r="F201" s="98" t="s">
        <v>80</v>
      </c>
      <c r="G201" s="86">
        <v>6</v>
      </c>
      <c r="H201" s="80"/>
      <c r="I201" s="86">
        <v>1</v>
      </c>
      <c r="J201" s="80"/>
      <c r="K201" s="150">
        <f t="shared" si="73"/>
        <v>5</v>
      </c>
      <c r="L201" s="150"/>
      <c r="M201" s="151">
        <f t="shared" si="74"/>
        <v>16.7</v>
      </c>
      <c r="N201" s="152"/>
    </row>
    <row r="202" spans="1:14" s="12" customFormat="1" ht="90">
      <c r="A202" s="117" t="s">
        <v>159</v>
      </c>
      <c r="B202" s="90" t="s">
        <v>18</v>
      </c>
      <c r="C202" s="7" t="s">
        <v>45</v>
      </c>
      <c r="D202" s="72" t="s">
        <v>37</v>
      </c>
      <c r="E202" s="115" t="s">
        <v>140</v>
      </c>
      <c r="F202" s="98"/>
      <c r="G202" s="85">
        <f>SUBTOTAL(9,G203:G205)</f>
        <v>1599</v>
      </c>
      <c r="H202" s="85"/>
      <c r="I202" s="85">
        <f>SUBTOTAL(9,I203:I205)</f>
        <v>1432</v>
      </c>
      <c r="J202" s="85"/>
      <c r="K202" s="147">
        <f t="shared" si="73"/>
        <v>167</v>
      </c>
      <c r="L202" s="147"/>
      <c r="M202" s="148">
        <f t="shared" si="74"/>
        <v>89.6</v>
      </c>
      <c r="N202" s="149"/>
    </row>
    <row r="203" spans="1:14" s="12" customFormat="1" ht="36">
      <c r="A203" s="64" t="s">
        <v>95</v>
      </c>
      <c r="B203" s="90" t="s">
        <v>18</v>
      </c>
      <c r="C203" s="7" t="s">
        <v>45</v>
      </c>
      <c r="D203" s="72" t="s">
        <v>37</v>
      </c>
      <c r="E203" s="115" t="s">
        <v>140</v>
      </c>
      <c r="F203" s="98" t="s">
        <v>87</v>
      </c>
      <c r="G203" s="86">
        <v>1384</v>
      </c>
      <c r="H203" s="80"/>
      <c r="I203" s="86">
        <v>1218</v>
      </c>
      <c r="J203" s="80"/>
      <c r="K203" s="150">
        <f t="shared" si="73"/>
        <v>166</v>
      </c>
      <c r="L203" s="150"/>
      <c r="M203" s="151">
        <f t="shared" si="74"/>
        <v>88</v>
      </c>
      <c r="N203" s="152"/>
    </row>
    <row r="204" spans="1:14" s="12" customFormat="1" ht="54">
      <c r="A204" s="58" t="s">
        <v>83</v>
      </c>
      <c r="B204" s="90" t="s">
        <v>18</v>
      </c>
      <c r="C204" s="7" t="s">
        <v>45</v>
      </c>
      <c r="D204" s="72" t="s">
        <v>37</v>
      </c>
      <c r="E204" s="115" t="s">
        <v>140</v>
      </c>
      <c r="F204" s="98" t="s">
        <v>80</v>
      </c>
      <c r="G204" s="86">
        <v>215</v>
      </c>
      <c r="H204" s="80"/>
      <c r="I204" s="86">
        <v>214</v>
      </c>
      <c r="J204" s="80"/>
      <c r="K204" s="150">
        <f t="shared" si="73"/>
        <v>1</v>
      </c>
      <c r="L204" s="150"/>
      <c r="M204" s="151">
        <f t="shared" si="74"/>
        <v>99.5</v>
      </c>
      <c r="N204" s="152"/>
    </row>
    <row r="205" spans="1:14" s="12" customFormat="1" hidden="1">
      <c r="A205" s="58" t="s">
        <v>169</v>
      </c>
      <c r="B205" s="90" t="s">
        <v>18</v>
      </c>
      <c r="C205" s="7" t="s">
        <v>45</v>
      </c>
      <c r="D205" s="72" t="s">
        <v>37</v>
      </c>
      <c r="E205" s="115" t="s">
        <v>140</v>
      </c>
      <c r="F205" s="98" t="s">
        <v>170</v>
      </c>
      <c r="G205" s="86"/>
      <c r="H205" s="80"/>
      <c r="I205" s="86"/>
      <c r="J205" s="80"/>
      <c r="K205" s="147"/>
      <c r="L205" s="147"/>
      <c r="M205" s="148" t="e">
        <f t="shared" si="74"/>
        <v>#DIV/0!</v>
      </c>
      <c r="N205" s="149"/>
    </row>
    <row r="206" spans="1:14" s="12" customFormat="1" ht="44.25" customHeight="1">
      <c r="A206" s="58" t="s">
        <v>116</v>
      </c>
      <c r="B206" s="90" t="s">
        <v>18</v>
      </c>
      <c r="C206" s="7" t="s">
        <v>45</v>
      </c>
      <c r="D206" s="72" t="s">
        <v>37</v>
      </c>
      <c r="E206" s="115" t="s">
        <v>126</v>
      </c>
      <c r="F206" s="98"/>
      <c r="G206" s="85">
        <f>SUBTOTAL(9,G207:G209)</f>
        <v>2072</v>
      </c>
      <c r="H206" s="79">
        <f t="shared" ref="H206:J206" si="75">SUBTOTAL(9,H207:H209)</f>
        <v>2069</v>
      </c>
      <c r="I206" s="85">
        <f>SUBTOTAL(9,I207:I209)</f>
        <v>1791</v>
      </c>
      <c r="J206" s="79">
        <f t="shared" si="75"/>
        <v>1791</v>
      </c>
      <c r="K206" s="147">
        <f t="shared" si="73"/>
        <v>281</v>
      </c>
      <c r="L206" s="147">
        <f t="shared" si="73"/>
        <v>278</v>
      </c>
      <c r="M206" s="148">
        <f t="shared" si="74"/>
        <v>86.4</v>
      </c>
      <c r="N206" s="148">
        <f t="shared" si="74"/>
        <v>86.6</v>
      </c>
    </row>
    <row r="207" spans="1:14" s="12" customFormat="1" ht="36">
      <c r="A207" s="64" t="s">
        <v>95</v>
      </c>
      <c r="B207" s="90" t="s">
        <v>18</v>
      </c>
      <c r="C207" s="7" t="s">
        <v>45</v>
      </c>
      <c r="D207" s="72" t="s">
        <v>37</v>
      </c>
      <c r="E207" s="115" t="s">
        <v>126</v>
      </c>
      <c r="F207" s="98" t="s">
        <v>87</v>
      </c>
      <c r="G207" s="86">
        <v>1788</v>
      </c>
      <c r="H207" s="80">
        <v>1788</v>
      </c>
      <c r="I207" s="86">
        <v>1620</v>
      </c>
      <c r="J207" s="80">
        <v>1620</v>
      </c>
      <c r="K207" s="150">
        <f t="shared" si="73"/>
        <v>168</v>
      </c>
      <c r="L207" s="150">
        <f t="shared" si="73"/>
        <v>168</v>
      </c>
      <c r="M207" s="151">
        <f t="shared" si="74"/>
        <v>90.6</v>
      </c>
      <c r="N207" s="151">
        <f t="shared" si="74"/>
        <v>90.6</v>
      </c>
    </row>
    <row r="208" spans="1:14" s="12" customFormat="1" ht="54">
      <c r="A208" s="58" t="s">
        <v>83</v>
      </c>
      <c r="B208" s="90" t="s">
        <v>18</v>
      </c>
      <c r="C208" s="7" t="s">
        <v>45</v>
      </c>
      <c r="D208" s="72" t="s">
        <v>37</v>
      </c>
      <c r="E208" s="115" t="s">
        <v>126</v>
      </c>
      <c r="F208" s="98" t="s">
        <v>80</v>
      </c>
      <c r="G208" s="86">
        <v>281</v>
      </c>
      <c r="H208" s="80">
        <v>281</v>
      </c>
      <c r="I208" s="86">
        <v>171</v>
      </c>
      <c r="J208" s="80">
        <v>171</v>
      </c>
      <c r="K208" s="150">
        <f t="shared" si="73"/>
        <v>110</v>
      </c>
      <c r="L208" s="150">
        <f t="shared" si="73"/>
        <v>110</v>
      </c>
      <c r="M208" s="151">
        <f t="shared" si="74"/>
        <v>60.9</v>
      </c>
      <c r="N208" s="151">
        <f t="shared" si="74"/>
        <v>60.9</v>
      </c>
    </row>
    <row r="209" spans="1:14" s="12" customFormat="1" ht="36">
      <c r="A209" s="64" t="s">
        <v>84</v>
      </c>
      <c r="B209" s="90" t="s">
        <v>18</v>
      </c>
      <c r="C209" s="7" t="s">
        <v>45</v>
      </c>
      <c r="D209" s="72" t="s">
        <v>37</v>
      </c>
      <c r="E209" s="115" t="s">
        <v>126</v>
      </c>
      <c r="F209" s="98" t="s">
        <v>81</v>
      </c>
      <c r="G209" s="86">
        <v>3</v>
      </c>
      <c r="H209" s="80"/>
      <c r="I209" s="86"/>
      <c r="J209" s="80"/>
      <c r="K209" s="150">
        <f t="shared" si="73"/>
        <v>3</v>
      </c>
      <c r="L209" s="150"/>
      <c r="M209" s="151">
        <f t="shared" si="74"/>
        <v>0</v>
      </c>
      <c r="N209" s="152"/>
    </row>
    <row r="210" spans="1:14" ht="34.799999999999997">
      <c r="A210" s="63" t="s">
        <v>24</v>
      </c>
      <c r="B210" s="91" t="s">
        <v>18</v>
      </c>
      <c r="C210" s="9" t="s">
        <v>70</v>
      </c>
      <c r="D210" s="73"/>
      <c r="E210" s="9"/>
      <c r="F210" s="99"/>
      <c r="G210" s="87">
        <f>SUBTOTAL(9,G211:G213)</f>
        <v>2126</v>
      </c>
      <c r="H210" s="81"/>
      <c r="I210" s="87">
        <f>SUBTOTAL(9,I211:I213)</f>
        <v>2126</v>
      </c>
      <c r="J210" s="81"/>
      <c r="K210" s="153"/>
      <c r="L210" s="153"/>
      <c r="M210" s="154">
        <f t="shared" si="74"/>
        <v>100</v>
      </c>
      <c r="N210" s="155"/>
    </row>
    <row r="211" spans="1:14" ht="36">
      <c r="A211" s="58" t="s">
        <v>71</v>
      </c>
      <c r="B211" s="90" t="s">
        <v>18</v>
      </c>
      <c r="C211" s="7" t="s">
        <v>70</v>
      </c>
      <c r="D211" s="72" t="s">
        <v>8</v>
      </c>
      <c r="E211" s="7"/>
      <c r="F211" s="98"/>
      <c r="G211" s="85">
        <f>SUBTOTAL(9,G212:G213)</f>
        <v>2126</v>
      </c>
      <c r="H211" s="79"/>
      <c r="I211" s="85">
        <f>SUBTOTAL(9,I212:I213)</f>
        <v>2126</v>
      </c>
      <c r="J211" s="79"/>
      <c r="K211" s="147"/>
      <c r="L211" s="147"/>
      <c r="M211" s="148">
        <f t="shared" si="74"/>
        <v>100</v>
      </c>
      <c r="N211" s="149"/>
    </row>
    <row r="212" spans="1:14" ht="44.25" customHeight="1">
      <c r="A212" s="58" t="s">
        <v>116</v>
      </c>
      <c r="B212" s="90" t="s">
        <v>18</v>
      </c>
      <c r="C212" s="7" t="s">
        <v>70</v>
      </c>
      <c r="D212" s="72" t="s">
        <v>8</v>
      </c>
      <c r="E212" s="115" t="s">
        <v>126</v>
      </c>
      <c r="F212" s="98"/>
      <c r="G212" s="85">
        <f>SUBTOTAL(9,G213:G213)</f>
        <v>2126</v>
      </c>
      <c r="H212" s="79"/>
      <c r="I212" s="85">
        <f>SUBTOTAL(9,I213:I213)</f>
        <v>2126</v>
      </c>
      <c r="J212" s="79"/>
      <c r="K212" s="147"/>
      <c r="L212" s="147"/>
      <c r="M212" s="148">
        <f t="shared" si="74"/>
        <v>100</v>
      </c>
      <c r="N212" s="149"/>
    </row>
    <row r="213" spans="1:14">
      <c r="A213" s="66" t="s">
        <v>94</v>
      </c>
      <c r="B213" s="92" t="s">
        <v>18</v>
      </c>
      <c r="C213" s="55" t="s">
        <v>70</v>
      </c>
      <c r="D213" s="74" t="s">
        <v>8</v>
      </c>
      <c r="E213" s="115" t="s">
        <v>126</v>
      </c>
      <c r="F213" s="100" t="s">
        <v>93</v>
      </c>
      <c r="G213" s="88">
        <v>2126</v>
      </c>
      <c r="H213" s="82"/>
      <c r="I213" s="88">
        <v>2126</v>
      </c>
      <c r="J213" s="82"/>
      <c r="K213" s="156"/>
      <c r="L213" s="156"/>
      <c r="M213" s="157">
        <f t="shared" ref="M213" si="76">ROUND(I213/G213*100,1)</f>
        <v>100</v>
      </c>
      <c r="N213" s="158"/>
    </row>
    <row r="214" spans="1:14" s="5" customFormat="1" ht="34.799999999999997">
      <c r="A214" s="65" t="s">
        <v>120</v>
      </c>
      <c r="B214" s="93" t="s">
        <v>5</v>
      </c>
      <c r="C214" s="107"/>
      <c r="D214" s="75"/>
      <c r="E214" s="110"/>
      <c r="F214" s="69"/>
      <c r="G214" s="54">
        <f>SUBTOTAL(9,G215:G229)</f>
        <v>5718</v>
      </c>
      <c r="H214" s="54"/>
      <c r="I214" s="54">
        <f>SUBTOTAL(9,I215:I229)</f>
        <v>5318</v>
      </c>
      <c r="J214" s="54"/>
      <c r="K214" s="54">
        <f t="shared" si="73"/>
        <v>400</v>
      </c>
      <c r="L214" s="54"/>
      <c r="M214" s="143">
        <f t="shared" ref="M214:M228" si="77">ROUND(I214/G214*100,1)</f>
        <v>93</v>
      </c>
      <c r="N214" s="143"/>
    </row>
    <row r="215" spans="1:14" s="6" customFormat="1" ht="17.399999999999999">
      <c r="A215" s="57" t="s">
        <v>7</v>
      </c>
      <c r="B215" s="94" t="s">
        <v>5</v>
      </c>
      <c r="C215" s="51" t="s">
        <v>8</v>
      </c>
      <c r="D215" s="71"/>
      <c r="E215" s="51"/>
      <c r="F215" s="101"/>
      <c r="G215" s="84">
        <f>SUBTOTAL(9,G216:G229)</f>
        <v>5718</v>
      </c>
      <c r="H215" s="84"/>
      <c r="I215" s="84">
        <f>SUBTOTAL(9,I216:I229)</f>
        <v>5318</v>
      </c>
      <c r="J215" s="84"/>
      <c r="K215" s="144">
        <f t="shared" si="73"/>
        <v>400</v>
      </c>
      <c r="L215" s="144"/>
      <c r="M215" s="159">
        <f t="shared" si="77"/>
        <v>93</v>
      </c>
      <c r="N215" s="160"/>
    </row>
    <row r="216" spans="1:14" s="8" customFormat="1" ht="90">
      <c r="A216" s="58" t="s">
        <v>4</v>
      </c>
      <c r="B216" s="90" t="s">
        <v>5</v>
      </c>
      <c r="C216" s="7" t="s">
        <v>8</v>
      </c>
      <c r="D216" s="72" t="s">
        <v>10</v>
      </c>
      <c r="E216" s="7"/>
      <c r="F216" s="98"/>
      <c r="G216" s="85">
        <f>SUBTOTAL(9,G217:G220)</f>
        <v>4129</v>
      </c>
      <c r="H216" s="85"/>
      <c r="I216" s="85">
        <f>SUBTOTAL(9,I217:I220)</f>
        <v>3901</v>
      </c>
      <c r="J216" s="85"/>
      <c r="K216" s="147">
        <f t="shared" si="73"/>
        <v>228</v>
      </c>
      <c r="L216" s="147"/>
      <c r="M216" s="148">
        <f t="shared" si="77"/>
        <v>94.5</v>
      </c>
      <c r="N216" s="149"/>
    </row>
    <row r="217" spans="1:14" s="8" customFormat="1" ht="36">
      <c r="A217" s="58" t="s">
        <v>117</v>
      </c>
      <c r="B217" s="90" t="s">
        <v>5</v>
      </c>
      <c r="C217" s="7" t="s">
        <v>8</v>
      </c>
      <c r="D217" s="72" t="s">
        <v>10</v>
      </c>
      <c r="E217" s="115" t="s">
        <v>126</v>
      </c>
      <c r="F217" s="98"/>
      <c r="G217" s="85">
        <f>SUBTOTAL(9,G218:G220)</f>
        <v>4129</v>
      </c>
      <c r="H217" s="79"/>
      <c r="I217" s="85">
        <f>SUBTOTAL(9,I218:I220)</f>
        <v>3901</v>
      </c>
      <c r="J217" s="79"/>
      <c r="K217" s="147">
        <f t="shared" ref="K217:K220" si="78">G217-I217</f>
        <v>228</v>
      </c>
      <c r="L217" s="147"/>
      <c r="M217" s="148">
        <f t="shared" ref="M217:M220" si="79">ROUND(I217/G217*100,1)</f>
        <v>94.5</v>
      </c>
      <c r="N217" s="149"/>
    </row>
    <row r="218" spans="1:14" s="8" customFormat="1" ht="54">
      <c r="A218" s="58" t="s">
        <v>82</v>
      </c>
      <c r="B218" s="90" t="s">
        <v>5</v>
      </c>
      <c r="C218" s="7" t="s">
        <v>8</v>
      </c>
      <c r="D218" s="72" t="s">
        <v>10</v>
      </c>
      <c r="E218" s="115" t="s">
        <v>126</v>
      </c>
      <c r="F218" s="98" t="s">
        <v>79</v>
      </c>
      <c r="G218" s="86">
        <v>3633</v>
      </c>
      <c r="H218" s="80"/>
      <c r="I218" s="86">
        <v>3420</v>
      </c>
      <c r="J218" s="80"/>
      <c r="K218" s="150">
        <f t="shared" si="78"/>
        <v>213</v>
      </c>
      <c r="L218" s="150"/>
      <c r="M218" s="151">
        <f t="shared" si="79"/>
        <v>94.1</v>
      </c>
      <c r="N218" s="152"/>
    </row>
    <row r="219" spans="1:14" s="8" customFormat="1" ht="54">
      <c r="A219" s="58" t="s">
        <v>83</v>
      </c>
      <c r="B219" s="90" t="s">
        <v>5</v>
      </c>
      <c r="C219" s="7" t="s">
        <v>8</v>
      </c>
      <c r="D219" s="72" t="s">
        <v>10</v>
      </c>
      <c r="E219" s="115" t="s">
        <v>126</v>
      </c>
      <c r="F219" s="98" t="s">
        <v>80</v>
      </c>
      <c r="G219" s="86">
        <v>485</v>
      </c>
      <c r="H219" s="80"/>
      <c r="I219" s="86">
        <v>479</v>
      </c>
      <c r="J219" s="80"/>
      <c r="K219" s="150">
        <f t="shared" si="78"/>
        <v>6</v>
      </c>
      <c r="L219" s="150"/>
      <c r="M219" s="151">
        <f t="shared" si="79"/>
        <v>98.8</v>
      </c>
      <c r="N219" s="152"/>
    </row>
    <row r="220" spans="1:14" s="8" customFormat="1" ht="36">
      <c r="A220" s="58" t="s">
        <v>84</v>
      </c>
      <c r="B220" s="90" t="s">
        <v>5</v>
      </c>
      <c r="C220" s="7" t="s">
        <v>8</v>
      </c>
      <c r="D220" s="72" t="s">
        <v>10</v>
      </c>
      <c r="E220" s="115" t="s">
        <v>126</v>
      </c>
      <c r="F220" s="98" t="s">
        <v>81</v>
      </c>
      <c r="G220" s="86">
        <v>11</v>
      </c>
      <c r="H220" s="80"/>
      <c r="I220" s="86">
        <v>2</v>
      </c>
      <c r="J220" s="80"/>
      <c r="K220" s="150">
        <f t="shared" si="78"/>
        <v>9</v>
      </c>
      <c r="L220" s="150"/>
      <c r="M220" s="151">
        <f t="shared" si="79"/>
        <v>18.2</v>
      </c>
      <c r="N220" s="152"/>
    </row>
    <row r="221" spans="1:14" s="8" customFormat="1" ht="84" customHeight="1">
      <c r="A221" s="58" t="s">
        <v>55</v>
      </c>
      <c r="B221" s="90" t="s">
        <v>5</v>
      </c>
      <c r="C221" s="7" t="s">
        <v>8</v>
      </c>
      <c r="D221" s="72" t="s">
        <v>37</v>
      </c>
      <c r="E221" s="7"/>
      <c r="F221" s="98"/>
      <c r="G221" s="85">
        <f>SUBTOTAL(9,G222:G223)</f>
        <v>1283</v>
      </c>
      <c r="H221" s="79"/>
      <c r="I221" s="85">
        <f>SUBTOTAL(9,I222:I223)</f>
        <v>1147</v>
      </c>
      <c r="J221" s="79"/>
      <c r="K221" s="147">
        <f t="shared" ref="K221:K222" si="80">G221-I221</f>
        <v>136</v>
      </c>
      <c r="L221" s="147"/>
      <c r="M221" s="148">
        <f t="shared" ref="M221:M222" si="81">ROUND(I221/G221*100,1)</f>
        <v>89.4</v>
      </c>
      <c r="N221" s="149"/>
    </row>
    <row r="222" spans="1:14" s="8" customFormat="1" ht="36">
      <c r="A222" s="58" t="s">
        <v>117</v>
      </c>
      <c r="B222" s="90" t="s">
        <v>5</v>
      </c>
      <c r="C222" s="7" t="s">
        <v>8</v>
      </c>
      <c r="D222" s="72" t="s">
        <v>37</v>
      </c>
      <c r="E222" s="115" t="s">
        <v>126</v>
      </c>
      <c r="F222" s="98"/>
      <c r="G222" s="85">
        <f>SUBTOTAL(9,G223:G223)</f>
        <v>1283</v>
      </c>
      <c r="H222" s="79"/>
      <c r="I222" s="85">
        <f>SUBTOTAL(9,I223:I223)</f>
        <v>1147</v>
      </c>
      <c r="J222" s="79"/>
      <c r="K222" s="147">
        <f t="shared" si="80"/>
        <v>136</v>
      </c>
      <c r="L222" s="147"/>
      <c r="M222" s="148">
        <f t="shared" si="81"/>
        <v>89.4</v>
      </c>
      <c r="N222" s="149"/>
    </row>
    <row r="223" spans="1:14" s="8" customFormat="1" ht="54">
      <c r="A223" s="58" t="s">
        <v>82</v>
      </c>
      <c r="B223" s="90" t="s">
        <v>5</v>
      </c>
      <c r="C223" s="7" t="s">
        <v>8</v>
      </c>
      <c r="D223" s="72" t="s">
        <v>37</v>
      </c>
      <c r="E223" s="115" t="s">
        <v>126</v>
      </c>
      <c r="F223" s="98" t="s">
        <v>79</v>
      </c>
      <c r="G223" s="86">
        <v>1283</v>
      </c>
      <c r="H223" s="80"/>
      <c r="I223" s="86">
        <v>1147</v>
      </c>
      <c r="J223" s="80"/>
      <c r="K223" s="150">
        <f t="shared" si="73"/>
        <v>136</v>
      </c>
      <c r="L223" s="150"/>
      <c r="M223" s="151">
        <f t="shared" si="77"/>
        <v>89.4</v>
      </c>
      <c r="N223" s="152"/>
    </row>
    <row r="224" spans="1:14" s="8" customFormat="1" ht="23.25" customHeight="1">
      <c r="A224" s="58" t="s">
        <v>12</v>
      </c>
      <c r="B224" s="90" t="s">
        <v>5</v>
      </c>
      <c r="C224" s="7" t="s">
        <v>8</v>
      </c>
      <c r="D224" s="72" t="s">
        <v>70</v>
      </c>
      <c r="E224" s="7"/>
      <c r="F224" s="98"/>
      <c r="G224" s="85">
        <f>SUBTOTAL(9,G225:G229)</f>
        <v>306</v>
      </c>
      <c r="H224" s="85"/>
      <c r="I224" s="85">
        <f>SUBTOTAL(9,I225:I229)</f>
        <v>270</v>
      </c>
      <c r="J224" s="85"/>
      <c r="K224" s="147">
        <f t="shared" si="73"/>
        <v>36</v>
      </c>
      <c r="L224" s="147"/>
      <c r="M224" s="162">
        <f t="shared" si="77"/>
        <v>88.2</v>
      </c>
      <c r="N224" s="163"/>
    </row>
    <row r="225" spans="1:14" s="8" customFormat="1" ht="81.75" customHeight="1">
      <c r="A225" s="116" t="s">
        <v>152</v>
      </c>
      <c r="B225" s="90" t="s">
        <v>5</v>
      </c>
      <c r="C225" s="7" t="s">
        <v>8</v>
      </c>
      <c r="D225" s="72" t="s">
        <v>70</v>
      </c>
      <c r="E225" s="115" t="s">
        <v>131</v>
      </c>
      <c r="F225" s="98"/>
      <c r="G225" s="85">
        <f>SUBTOTAL(9,G226:G227)</f>
        <v>306</v>
      </c>
      <c r="H225" s="79"/>
      <c r="I225" s="85">
        <f>SUBTOTAL(9,I226:I227)</f>
        <v>270</v>
      </c>
      <c r="J225" s="79"/>
      <c r="K225" s="147">
        <f t="shared" si="73"/>
        <v>36</v>
      </c>
      <c r="L225" s="147"/>
      <c r="M225" s="148">
        <f t="shared" si="77"/>
        <v>88.2</v>
      </c>
      <c r="N225" s="149"/>
    </row>
    <row r="226" spans="1:14" s="8" customFormat="1" ht="54">
      <c r="A226" s="125" t="s">
        <v>83</v>
      </c>
      <c r="B226" s="92" t="s">
        <v>5</v>
      </c>
      <c r="C226" s="7" t="s">
        <v>8</v>
      </c>
      <c r="D226" s="74" t="s">
        <v>70</v>
      </c>
      <c r="E226" s="115" t="s">
        <v>131</v>
      </c>
      <c r="F226" s="124" t="s">
        <v>80</v>
      </c>
      <c r="G226" s="86">
        <v>218</v>
      </c>
      <c r="H226" s="80"/>
      <c r="I226" s="86">
        <v>218</v>
      </c>
      <c r="J226" s="80"/>
      <c r="K226" s="150">
        <f t="shared" ref="K226" si="82">G226-I226</f>
        <v>0</v>
      </c>
      <c r="L226" s="150"/>
      <c r="M226" s="151">
        <f t="shared" ref="M226" si="83">ROUND(I226/G226*100,1)</f>
        <v>100</v>
      </c>
      <c r="N226" s="152"/>
    </row>
    <row r="227" spans="1:14" s="8" customFormat="1" ht="74.25" customHeight="1">
      <c r="A227" s="120" t="s">
        <v>90</v>
      </c>
      <c r="B227" s="92" t="s">
        <v>5</v>
      </c>
      <c r="C227" s="128" t="s">
        <v>8</v>
      </c>
      <c r="D227" s="74" t="s">
        <v>70</v>
      </c>
      <c r="E227" s="115" t="s">
        <v>131</v>
      </c>
      <c r="F227" s="121" t="s">
        <v>89</v>
      </c>
      <c r="G227" s="122">
        <v>88</v>
      </c>
      <c r="H227" s="123"/>
      <c r="I227" s="122">
        <v>52</v>
      </c>
      <c r="J227" s="123"/>
      <c r="K227" s="150">
        <f t="shared" si="73"/>
        <v>36</v>
      </c>
      <c r="L227" s="150"/>
      <c r="M227" s="151">
        <f t="shared" si="77"/>
        <v>59.1</v>
      </c>
      <c r="N227" s="152"/>
    </row>
    <row r="228" spans="1:14" s="8" customFormat="1" ht="74.25" hidden="1" customHeight="1">
      <c r="A228" s="59" t="s">
        <v>156</v>
      </c>
      <c r="B228" s="90" t="s">
        <v>5</v>
      </c>
      <c r="C228" s="7" t="s">
        <v>8</v>
      </c>
      <c r="D228" s="72" t="s">
        <v>70</v>
      </c>
      <c r="E228" s="115" t="s">
        <v>132</v>
      </c>
      <c r="F228" s="98"/>
      <c r="G228" s="85">
        <f>SUBTOTAL(9,G229:G230)</f>
        <v>0</v>
      </c>
      <c r="H228" s="129"/>
      <c r="I228" s="85">
        <f>SUBTOTAL(9,I229:I230)</f>
        <v>0</v>
      </c>
      <c r="J228" s="129"/>
      <c r="K228" s="147">
        <f t="shared" si="73"/>
        <v>0</v>
      </c>
      <c r="L228" s="147"/>
      <c r="M228" s="148" t="e">
        <f t="shared" si="77"/>
        <v>#DIV/0!</v>
      </c>
      <c r="N228" s="149"/>
    </row>
    <row r="229" spans="1:14" s="8" customFormat="1" ht="63" hidden="1" customHeight="1">
      <c r="A229" s="125" t="s">
        <v>83</v>
      </c>
      <c r="B229" s="92" t="s">
        <v>5</v>
      </c>
      <c r="C229" s="7" t="s">
        <v>8</v>
      </c>
      <c r="D229" s="74" t="s">
        <v>70</v>
      </c>
      <c r="E229" s="115" t="s">
        <v>132</v>
      </c>
      <c r="F229" s="124" t="s">
        <v>80</v>
      </c>
      <c r="G229" s="86"/>
      <c r="H229" s="80"/>
      <c r="I229" s="86"/>
      <c r="J229" s="80"/>
      <c r="K229" s="150">
        <f t="shared" ref="K229" si="84">G229-I229</f>
        <v>0</v>
      </c>
      <c r="L229" s="150"/>
      <c r="M229" s="151" t="e">
        <f t="shared" ref="M229" si="85">ROUND(I229/G229*100,1)</f>
        <v>#DIV/0!</v>
      </c>
      <c r="N229" s="152" t="e">
        <f t="shared" ref="N229" si="86">ROUND(J229/H229*100,1)</f>
        <v>#DIV/0!</v>
      </c>
    </row>
    <row r="230" spans="1:14" ht="52.2">
      <c r="A230" s="65" t="s">
        <v>121</v>
      </c>
      <c r="B230" s="93" t="s">
        <v>19</v>
      </c>
      <c r="C230" s="107"/>
      <c r="D230" s="111"/>
      <c r="E230" s="110"/>
      <c r="F230" s="69"/>
      <c r="G230" s="54">
        <f>SUBTOTAL(9,G231:G299)</f>
        <v>128130</v>
      </c>
      <c r="H230" s="54">
        <f>SUBTOTAL(9,H231:H299)</f>
        <v>52083</v>
      </c>
      <c r="I230" s="54">
        <f>SUBTOTAL(9,I231:I299)</f>
        <v>121492</v>
      </c>
      <c r="J230" s="54">
        <f>SUBTOTAL(9,J231:J299)</f>
        <v>48198</v>
      </c>
      <c r="K230" s="54">
        <f t="shared" si="73"/>
        <v>6638</v>
      </c>
      <c r="L230" s="54">
        <f t="shared" si="73"/>
        <v>3885</v>
      </c>
      <c r="M230" s="143">
        <f t="shared" ref="M230:N244" si="87">ROUND(I230/G230*100,1)</f>
        <v>94.8</v>
      </c>
      <c r="N230" s="143">
        <f t="shared" si="87"/>
        <v>92.5</v>
      </c>
    </row>
    <row r="231" spans="1:14" ht="19.5" hidden="1" customHeight="1">
      <c r="A231" s="57" t="s">
        <v>7</v>
      </c>
      <c r="B231" s="94" t="s">
        <v>19</v>
      </c>
      <c r="C231" s="51" t="s">
        <v>8</v>
      </c>
      <c r="D231" s="71"/>
      <c r="E231" s="51"/>
      <c r="F231" s="101"/>
      <c r="G231" s="84">
        <f>SUBTOTAL(9,G232:G234)</f>
        <v>0</v>
      </c>
      <c r="H231" s="84"/>
      <c r="I231" s="84">
        <f>SUBTOTAL(9,I232:I234)</f>
        <v>0</v>
      </c>
      <c r="J231" s="84"/>
      <c r="K231" s="144">
        <f t="shared" si="73"/>
        <v>0</v>
      </c>
      <c r="L231" s="161"/>
      <c r="M231" s="159" t="e">
        <f t="shared" si="87"/>
        <v>#DIV/0!</v>
      </c>
      <c r="N231" s="160"/>
    </row>
    <row r="232" spans="1:14" ht="23.25" hidden="1" customHeight="1">
      <c r="A232" s="58" t="s">
        <v>12</v>
      </c>
      <c r="B232" s="90" t="s">
        <v>19</v>
      </c>
      <c r="C232" s="7" t="s">
        <v>8</v>
      </c>
      <c r="D232" s="72" t="s">
        <v>70</v>
      </c>
      <c r="E232" s="7"/>
      <c r="F232" s="98"/>
      <c r="G232" s="85">
        <f>SUBTOTAL(9,G233:G234)</f>
        <v>0</v>
      </c>
      <c r="H232" s="79"/>
      <c r="I232" s="85">
        <f>SUBTOTAL(9,I233:I234)</f>
        <v>0</v>
      </c>
      <c r="J232" s="79"/>
      <c r="K232" s="147">
        <f t="shared" si="73"/>
        <v>0</v>
      </c>
      <c r="L232" s="147"/>
      <c r="M232" s="148" t="e">
        <f t="shared" si="87"/>
        <v>#DIV/0!</v>
      </c>
      <c r="N232" s="149"/>
    </row>
    <row r="233" spans="1:14" ht="72" hidden="1">
      <c r="A233" s="59" t="s">
        <v>156</v>
      </c>
      <c r="B233" s="90" t="s">
        <v>19</v>
      </c>
      <c r="C233" s="7" t="s">
        <v>8</v>
      </c>
      <c r="D233" s="72" t="s">
        <v>70</v>
      </c>
      <c r="E233" s="115" t="s">
        <v>132</v>
      </c>
      <c r="F233" s="98"/>
      <c r="G233" s="85">
        <f>SUBTOTAL(9,G234)</f>
        <v>0</v>
      </c>
      <c r="H233" s="79"/>
      <c r="I233" s="85">
        <f>SUBTOTAL(9,I234)</f>
        <v>0</v>
      </c>
      <c r="J233" s="79"/>
      <c r="K233" s="147">
        <f t="shared" si="73"/>
        <v>0</v>
      </c>
      <c r="L233" s="147"/>
      <c r="M233" s="148" t="e">
        <f t="shared" si="87"/>
        <v>#DIV/0!</v>
      </c>
      <c r="N233" s="149"/>
    </row>
    <row r="234" spans="1:14" ht="54" hidden="1">
      <c r="A234" s="62" t="s">
        <v>83</v>
      </c>
      <c r="B234" s="90" t="s">
        <v>19</v>
      </c>
      <c r="C234" s="7" t="s">
        <v>8</v>
      </c>
      <c r="D234" s="72" t="s">
        <v>70</v>
      </c>
      <c r="E234" s="115" t="s">
        <v>132</v>
      </c>
      <c r="F234" s="98" t="s">
        <v>80</v>
      </c>
      <c r="G234" s="86"/>
      <c r="H234" s="80"/>
      <c r="I234" s="86"/>
      <c r="J234" s="80"/>
      <c r="K234" s="150">
        <f t="shared" si="73"/>
        <v>0</v>
      </c>
      <c r="L234" s="150"/>
      <c r="M234" s="151" t="e">
        <f t="shared" si="87"/>
        <v>#DIV/0!</v>
      </c>
      <c r="N234" s="152"/>
    </row>
    <row r="235" spans="1:14">
      <c r="A235" s="61" t="s">
        <v>40</v>
      </c>
      <c r="B235" s="91" t="s">
        <v>19</v>
      </c>
      <c r="C235" s="9" t="s">
        <v>22</v>
      </c>
      <c r="D235" s="73"/>
      <c r="E235" s="9"/>
      <c r="F235" s="99"/>
      <c r="G235" s="87">
        <f>SUBTOTAL(9,G236:G261)</f>
        <v>25033</v>
      </c>
      <c r="H235" s="87">
        <f t="shared" ref="H235:J235" si="88">SUBTOTAL(9,H236:H261)</f>
        <v>11116</v>
      </c>
      <c r="I235" s="87">
        <f>SUBTOTAL(9,I236:I261)</f>
        <v>24357</v>
      </c>
      <c r="J235" s="87">
        <f t="shared" si="88"/>
        <v>10975</v>
      </c>
      <c r="K235" s="144">
        <f t="shared" ref="K235:L235" si="89">G235-I235</f>
        <v>676</v>
      </c>
      <c r="L235" s="144">
        <f t="shared" si="89"/>
        <v>141</v>
      </c>
      <c r="M235" s="159">
        <f t="shared" ref="M235:N235" si="90">ROUND(I235/G235*100,1)</f>
        <v>97.3</v>
      </c>
      <c r="N235" s="159">
        <f t="shared" si="90"/>
        <v>98.7</v>
      </c>
    </row>
    <row r="236" spans="1:14">
      <c r="A236" s="58" t="s">
        <v>173</v>
      </c>
      <c r="B236" s="90" t="s">
        <v>19</v>
      </c>
      <c r="C236" s="7" t="s">
        <v>22</v>
      </c>
      <c r="D236" s="72" t="s">
        <v>10</v>
      </c>
      <c r="E236" s="7"/>
      <c r="F236" s="98"/>
      <c r="G236" s="85">
        <f>SUBTOTAL(9,G237:G242)</f>
        <v>22077</v>
      </c>
      <c r="H236" s="85">
        <f>SUBTOTAL(9,H237:H242)</f>
        <v>10772</v>
      </c>
      <c r="I236" s="85">
        <f>SUBTOTAL(9,I237:I242)</f>
        <v>21414</v>
      </c>
      <c r="J236" s="85">
        <f>SUBTOTAL(9,J237:J242)</f>
        <v>10631</v>
      </c>
      <c r="K236" s="147">
        <f t="shared" si="73"/>
        <v>663</v>
      </c>
      <c r="L236" s="147">
        <f t="shared" si="73"/>
        <v>141</v>
      </c>
      <c r="M236" s="148">
        <f t="shared" si="87"/>
        <v>97</v>
      </c>
      <c r="N236" s="148">
        <f t="shared" si="87"/>
        <v>98.7</v>
      </c>
    </row>
    <row r="237" spans="1:14" ht="93.75" hidden="1" customHeight="1">
      <c r="A237" s="117" t="s">
        <v>153</v>
      </c>
      <c r="B237" s="90" t="s">
        <v>19</v>
      </c>
      <c r="C237" s="7" t="s">
        <v>22</v>
      </c>
      <c r="D237" s="72" t="s">
        <v>9</v>
      </c>
      <c r="E237" s="115" t="s">
        <v>128</v>
      </c>
      <c r="F237" s="98"/>
      <c r="G237" s="85">
        <f>SUBTOTAL(9,G238:G238)</f>
        <v>0</v>
      </c>
      <c r="H237" s="79"/>
      <c r="I237" s="85">
        <f>SUBTOTAL(9,I238:I238)</f>
        <v>0</v>
      </c>
      <c r="J237" s="79"/>
      <c r="K237" s="147">
        <f t="shared" si="73"/>
        <v>0</v>
      </c>
      <c r="L237" s="147">
        <f t="shared" si="73"/>
        <v>0</v>
      </c>
      <c r="M237" s="151" t="e">
        <f t="shared" si="87"/>
        <v>#DIV/0!</v>
      </c>
      <c r="N237" s="151" t="e">
        <f t="shared" si="87"/>
        <v>#DIV/0!</v>
      </c>
    </row>
    <row r="238" spans="1:14" hidden="1">
      <c r="A238" s="62" t="s">
        <v>101</v>
      </c>
      <c r="B238" s="90" t="s">
        <v>19</v>
      </c>
      <c r="C238" s="7" t="s">
        <v>22</v>
      </c>
      <c r="D238" s="72" t="s">
        <v>9</v>
      </c>
      <c r="E238" s="115" t="s">
        <v>128</v>
      </c>
      <c r="F238" s="98" t="s">
        <v>19</v>
      </c>
      <c r="G238" s="86"/>
      <c r="H238" s="80"/>
      <c r="I238" s="86"/>
      <c r="J238" s="80"/>
      <c r="K238" s="147"/>
      <c r="L238" s="147"/>
      <c r="M238" s="148" t="e">
        <f t="shared" si="87"/>
        <v>#DIV/0!</v>
      </c>
      <c r="N238" s="148" t="e">
        <f t="shared" si="87"/>
        <v>#DIV/0!</v>
      </c>
    </row>
    <row r="239" spans="1:14" ht="54">
      <c r="A239" s="60" t="s">
        <v>106</v>
      </c>
      <c r="B239" s="90" t="s">
        <v>19</v>
      </c>
      <c r="C239" s="7" t="s">
        <v>22</v>
      </c>
      <c r="D239" s="72" t="s">
        <v>10</v>
      </c>
      <c r="E239" s="115" t="s">
        <v>144</v>
      </c>
      <c r="F239" s="98"/>
      <c r="G239" s="85">
        <f>SUBTOTAL(9,G240:G240)</f>
        <v>22077</v>
      </c>
      <c r="H239" s="79">
        <f>SUBTOTAL(9,H240:H240)</f>
        <v>10772</v>
      </c>
      <c r="I239" s="85">
        <f>SUBTOTAL(9,I240:I240)</f>
        <v>21414</v>
      </c>
      <c r="J239" s="79">
        <f>SUBTOTAL(9,J240:J240)</f>
        <v>10631</v>
      </c>
      <c r="K239" s="147">
        <f t="shared" ref="K239:L239" si="91">G239-I239</f>
        <v>663</v>
      </c>
      <c r="L239" s="147">
        <f t="shared" si="91"/>
        <v>141</v>
      </c>
      <c r="M239" s="148">
        <f t="shared" ref="M239:N239" si="92">ROUND(I239/G239*100,1)</f>
        <v>97</v>
      </c>
      <c r="N239" s="148">
        <f t="shared" si="92"/>
        <v>98.7</v>
      </c>
    </row>
    <row r="240" spans="1:14">
      <c r="A240" s="62" t="s">
        <v>101</v>
      </c>
      <c r="B240" s="90" t="s">
        <v>19</v>
      </c>
      <c r="C240" s="7" t="s">
        <v>22</v>
      </c>
      <c r="D240" s="72" t="s">
        <v>10</v>
      </c>
      <c r="E240" s="115" t="s">
        <v>144</v>
      </c>
      <c r="F240" s="98" t="s">
        <v>19</v>
      </c>
      <c r="G240" s="86">
        <v>22077</v>
      </c>
      <c r="H240" s="80">
        <v>10772</v>
      </c>
      <c r="I240" s="86">
        <v>21414</v>
      </c>
      <c r="J240" s="80">
        <v>10631</v>
      </c>
      <c r="K240" s="150">
        <f t="shared" ref="K240" si="93">G240-I240</f>
        <v>663</v>
      </c>
      <c r="L240" s="150">
        <f t="shared" ref="L240" si="94">H240-J240</f>
        <v>141</v>
      </c>
      <c r="M240" s="151">
        <f t="shared" ref="M240:N240" si="95">ROUND(I240/G240*100,1)</f>
        <v>97</v>
      </c>
      <c r="N240" s="151">
        <f t="shared" si="95"/>
        <v>98.7</v>
      </c>
    </row>
    <row r="241" spans="1:14" ht="108" hidden="1">
      <c r="A241" s="118" t="s">
        <v>163</v>
      </c>
      <c r="B241" s="90" t="s">
        <v>19</v>
      </c>
      <c r="C241" s="7" t="s">
        <v>22</v>
      </c>
      <c r="D241" s="72" t="s">
        <v>9</v>
      </c>
      <c r="E241" s="115" t="s">
        <v>151</v>
      </c>
      <c r="F241" s="98"/>
      <c r="G241" s="85">
        <f>SUBTOTAL(9,G242:G242)</f>
        <v>0</v>
      </c>
      <c r="H241" s="79"/>
      <c r="I241" s="85">
        <f>SUBTOTAL(9,I242:I242)</f>
        <v>0</v>
      </c>
      <c r="J241" s="79"/>
      <c r="K241" s="147">
        <f t="shared" si="73"/>
        <v>0</v>
      </c>
      <c r="L241" s="147"/>
      <c r="M241" s="148" t="e">
        <f t="shared" si="87"/>
        <v>#DIV/0!</v>
      </c>
      <c r="N241" s="149"/>
    </row>
    <row r="242" spans="1:14" hidden="1">
      <c r="A242" s="62" t="s">
        <v>101</v>
      </c>
      <c r="B242" s="90" t="s">
        <v>19</v>
      </c>
      <c r="C242" s="7" t="s">
        <v>22</v>
      </c>
      <c r="D242" s="72" t="s">
        <v>9</v>
      </c>
      <c r="E242" s="115" t="s">
        <v>151</v>
      </c>
      <c r="F242" s="98" t="s">
        <v>19</v>
      </c>
      <c r="G242" s="86"/>
      <c r="H242" s="80"/>
      <c r="I242" s="86"/>
      <c r="J242" s="80"/>
      <c r="K242" s="150">
        <f t="shared" si="73"/>
        <v>0</v>
      </c>
      <c r="L242" s="150"/>
      <c r="M242" s="151" t="e">
        <f t="shared" si="87"/>
        <v>#DIV/0!</v>
      </c>
      <c r="N242" s="152"/>
    </row>
    <row r="243" spans="1:14" s="12" customFormat="1" ht="36">
      <c r="A243" s="58" t="s">
        <v>43</v>
      </c>
      <c r="B243" s="90" t="s">
        <v>19</v>
      </c>
      <c r="C243" s="7" t="s">
        <v>22</v>
      </c>
      <c r="D243" s="72" t="s">
        <v>22</v>
      </c>
      <c r="E243" s="7"/>
      <c r="F243" s="98"/>
      <c r="G243" s="85">
        <f>SUBTOTAL(9,G244:G256)</f>
        <v>2706</v>
      </c>
      <c r="H243" s="85">
        <f>SUBTOTAL(9,H244:H256)</f>
        <v>344</v>
      </c>
      <c r="I243" s="85">
        <f>SUBTOTAL(9,I244:I256)</f>
        <v>2703</v>
      </c>
      <c r="J243" s="85">
        <f>SUBTOTAL(9,J244:J256)</f>
        <v>344</v>
      </c>
      <c r="K243" s="153"/>
      <c r="L243" s="153"/>
      <c r="M243" s="162">
        <f t="shared" si="87"/>
        <v>99.9</v>
      </c>
      <c r="N243" s="162">
        <f t="shared" si="87"/>
        <v>100</v>
      </c>
    </row>
    <row r="244" spans="1:14" ht="90">
      <c r="A244" s="117" t="s">
        <v>159</v>
      </c>
      <c r="B244" s="90" t="s">
        <v>19</v>
      </c>
      <c r="C244" s="7" t="s">
        <v>22</v>
      </c>
      <c r="D244" s="72" t="s">
        <v>22</v>
      </c>
      <c r="E244" s="115" t="s">
        <v>140</v>
      </c>
      <c r="F244" s="98"/>
      <c r="G244" s="85">
        <f>SUBTOTAL(9,G245)</f>
        <v>200</v>
      </c>
      <c r="H244" s="79"/>
      <c r="I244" s="85">
        <f>SUBTOTAL(9,I245)</f>
        <v>200</v>
      </c>
      <c r="J244" s="79"/>
      <c r="K244" s="147"/>
      <c r="L244" s="147"/>
      <c r="M244" s="148">
        <f t="shared" si="87"/>
        <v>100</v>
      </c>
      <c r="N244" s="149"/>
    </row>
    <row r="245" spans="1:14">
      <c r="A245" s="62" t="s">
        <v>101</v>
      </c>
      <c r="B245" s="90" t="s">
        <v>19</v>
      </c>
      <c r="C245" s="7" t="s">
        <v>22</v>
      </c>
      <c r="D245" s="72" t="s">
        <v>22</v>
      </c>
      <c r="E245" s="115" t="s">
        <v>140</v>
      </c>
      <c r="F245" s="98" t="s">
        <v>19</v>
      </c>
      <c r="G245" s="86">
        <v>200</v>
      </c>
      <c r="H245" s="80"/>
      <c r="I245" s="86">
        <v>200</v>
      </c>
      <c r="J245" s="80"/>
      <c r="K245" s="150"/>
      <c r="L245" s="150"/>
      <c r="M245" s="151">
        <f t="shared" ref="M245" si="96">ROUND(I245/G245*100,1)</f>
        <v>100</v>
      </c>
      <c r="N245" s="152"/>
    </row>
    <row r="246" spans="1:14" ht="72">
      <c r="A246" s="119" t="s">
        <v>158</v>
      </c>
      <c r="B246" s="90" t="s">
        <v>19</v>
      </c>
      <c r="C246" s="7" t="s">
        <v>22</v>
      </c>
      <c r="D246" s="72" t="s">
        <v>22</v>
      </c>
      <c r="E246" s="115" t="s">
        <v>139</v>
      </c>
      <c r="F246" s="98"/>
      <c r="G246" s="85">
        <f>SUBTOTAL(9,G247:G247)</f>
        <v>100</v>
      </c>
      <c r="H246" s="79"/>
      <c r="I246" s="85">
        <f>SUBTOTAL(9,I247:I247)</f>
        <v>97</v>
      </c>
      <c r="J246" s="79"/>
      <c r="K246" s="147">
        <f t="shared" ref="K246:K247" si="97">G246-I246</f>
        <v>3</v>
      </c>
      <c r="L246" s="147"/>
      <c r="M246" s="148">
        <f t="shared" ref="M246:N259" si="98">ROUND(I246/G246*100,1)</f>
        <v>97</v>
      </c>
      <c r="N246" s="149"/>
    </row>
    <row r="247" spans="1:14">
      <c r="A247" s="62" t="s">
        <v>101</v>
      </c>
      <c r="B247" s="90" t="s">
        <v>19</v>
      </c>
      <c r="C247" s="7" t="s">
        <v>22</v>
      </c>
      <c r="D247" s="72" t="s">
        <v>22</v>
      </c>
      <c r="E247" s="115" t="s">
        <v>139</v>
      </c>
      <c r="F247" s="98" t="s">
        <v>19</v>
      </c>
      <c r="G247" s="86">
        <v>100</v>
      </c>
      <c r="H247" s="80"/>
      <c r="I247" s="86">
        <v>97</v>
      </c>
      <c r="J247" s="80"/>
      <c r="K247" s="150">
        <f t="shared" si="97"/>
        <v>3</v>
      </c>
      <c r="L247" s="150"/>
      <c r="M247" s="151">
        <f t="shared" si="98"/>
        <v>97</v>
      </c>
      <c r="N247" s="152"/>
    </row>
    <row r="248" spans="1:14" ht="108">
      <c r="A248" s="59" t="s">
        <v>105</v>
      </c>
      <c r="B248" s="90" t="s">
        <v>19</v>
      </c>
      <c r="C248" s="7" t="s">
        <v>22</v>
      </c>
      <c r="D248" s="72" t="s">
        <v>22</v>
      </c>
      <c r="E248" s="115" t="s">
        <v>141</v>
      </c>
      <c r="F248" s="98"/>
      <c r="G248" s="85">
        <f>SUBTOTAL(9,G249:G249)</f>
        <v>100</v>
      </c>
      <c r="H248" s="79"/>
      <c r="I248" s="85">
        <f>SUBTOTAL(9,I249:I249)</f>
        <v>100</v>
      </c>
      <c r="J248" s="79"/>
      <c r="K248" s="147"/>
      <c r="L248" s="147"/>
      <c r="M248" s="148">
        <f t="shared" si="98"/>
        <v>100</v>
      </c>
      <c r="N248" s="149"/>
    </row>
    <row r="249" spans="1:14">
      <c r="A249" s="62" t="s">
        <v>101</v>
      </c>
      <c r="B249" s="90" t="s">
        <v>19</v>
      </c>
      <c r="C249" s="7" t="s">
        <v>22</v>
      </c>
      <c r="D249" s="72" t="s">
        <v>22</v>
      </c>
      <c r="E249" s="115" t="s">
        <v>141</v>
      </c>
      <c r="F249" s="98" t="s">
        <v>19</v>
      </c>
      <c r="G249" s="86">
        <v>100</v>
      </c>
      <c r="H249" s="80"/>
      <c r="I249" s="86">
        <v>100</v>
      </c>
      <c r="J249" s="80"/>
      <c r="K249" s="150"/>
      <c r="L249" s="150"/>
      <c r="M249" s="151">
        <f t="shared" si="98"/>
        <v>100</v>
      </c>
      <c r="N249" s="152"/>
    </row>
    <row r="250" spans="1:14" ht="72">
      <c r="A250" s="60" t="s">
        <v>102</v>
      </c>
      <c r="B250" s="90" t="s">
        <v>19</v>
      </c>
      <c r="C250" s="7" t="s">
        <v>22</v>
      </c>
      <c r="D250" s="72" t="s">
        <v>22</v>
      </c>
      <c r="E250" s="115" t="s">
        <v>145</v>
      </c>
      <c r="F250" s="98"/>
      <c r="G250" s="85">
        <f>SUBTOTAL(9,G251:G251)</f>
        <v>2151</v>
      </c>
      <c r="H250" s="85">
        <f>SUBTOTAL(9,H251:H251)</f>
        <v>344</v>
      </c>
      <c r="I250" s="85">
        <f>SUBTOTAL(9,I251:I251)</f>
        <v>2151</v>
      </c>
      <c r="J250" s="85">
        <f>SUBTOTAL(9,J251:J251)</f>
        <v>344</v>
      </c>
      <c r="K250" s="147"/>
      <c r="L250" s="147"/>
      <c r="M250" s="148">
        <f t="shared" si="98"/>
        <v>100</v>
      </c>
      <c r="N250" s="149">
        <f t="shared" si="98"/>
        <v>100</v>
      </c>
    </row>
    <row r="251" spans="1:14">
      <c r="A251" s="62" t="s">
        <v>101</v>
      </c>
      <c r="B251" s="90" t="s">
        <v>19</v>
      </c>
      <c r="C251" s="7" t="s">
        <v>22</v>
      </c>
      <c r="D251" s="72" t="s">
        <v>22</v>
      </c>
      <c r="E251" s="115" t="s">
        <v>145</v>
      </c>
      <c r="F251" s="98" t="s">
        <v>19</v>
      </c>
      <c r="G251" s="86">
        <v>2151</v>
      </c>
      <c r="H251" s="80">
        <v>344</v>
      </c>
      <c r="I251" s="86">
        <v>2151</v>
      </c>
      <c r="J251" s="80">
        <v>344</v>
      </c>
      <c r="K251" s="150"/>
      <c r="L251" s="150"/>
      <c r="M251" s="151">
        <f t="shared" si="98"/>
        <v>100</v>
      </c>
      <c r="N251" s="151">
        <f t="shared" si="98"/>
        <v>100</v>
      </c>
    </row>
    <row r="252" spans="1:14" ht="108" hidden="1">
      <c r="A252" s="118" t="s">
        <v>163</v>
      </c>
      <c r="B252" s="90" t="s">
        <v>19</v>
      </c>
      <c r="C252" s="7" t="s">
        <v>22</v>
      </c>
      <c r="D252" s="72" t="s">
        <v>22</v>
      </c>
      <c r="E252" s="115" t="s">
        <v>151</v>
      </c>
      <c r="F252" s="98"/>
      <c r="G252" s="85">
        <f>SUBTOTAL(9,G253:G253)</f>
        <v>0</v>
      </c>
      <c r="H252" s="79"/>
      <c r="I252" s="85">
        <f>SUBTOTAL(9,I253:I253)</f>
        <v>0</v>
      </c>
      <c r="J252" s="79"/>
      <c r="K252" s="150">
        <f t="shared" si="73"/>
        <v>0</v>
      </c>
      <c r="L252" s="150"/>
      <c r="M252" s="151" t="e">
        <f t="shared" si="98"/>
        <v>#DIV/0!</v>
      </c>
      <c r="N252" s="152" t="e">
        <f t="shared" si="98"/>
        <v>#DIV/0!</v>
      </c>
    </row>
    <row r="253" spans="1:14" hidden="1">
      <c r="A253" s="62" t="s">
        <v>101</v>
      </c>
      <c r="B253" s="90" t="s">
        <v>19</v>
      </c>
      <c r="C253" s="7" t="s">
        <v>22</v>
      </c>
      <c r="D253" s="72" t="s">
        <v>22</v>
      </c>
      <c r="E253" s="115" t="s">
        <v>151</v>
      </c>
      <c r="F253" s="98" t="s">
        <v>19</v>
      </c>
      <c r="G253" s="86"/>
      <c r="H253" s="80"/>
      <c r="I253" s="86"/>
      <c r="J253" s="80"/>
      <c r="K253" s="147">
        <f t="shared" si="73"/>
        <v>0</v>
      </c>
      <c r="L253" s="147"/>
      <c r="M253" s="159" t="e">
        <f t="shared" si="98"/>
        <v>#DIV/0!</v>
      </c>
      <c r="N253" s="160"/>
    </row>
    <row r="254" spans="1:14" ht="72">
      <c r="A254" s="59" t="s">
        <v>107</v>
      </c>
      <c r="B254" s="90" t="s">
        <v>19</v>
      </c>
      <c r="C254" s="7" t="s">
        <v>22</v>
      </c>
      <c r="D254" s="72" t="s">
        <v>22</v>
      </c>
      <c r="E254" s="115" t="s">
        <v>146</v>
      </c>
      <c r="F254" s="98"/>
      <c r="G254" s="85">
        <f>SUBTOTAL(9,G255:G256)</f>
        <v>155</v>
      </c>
      <c r="H254" s="79"/>
      <c r="I254" s="85">
        <f>SUBTOTAL(9,I255:I256)</f>
        <v>155</v>
      </c>
      <c r="J254" s="79"/>
      <c r="K254" s="147"/>
      <c r="L254" s="147"/>
      <c r="M254" s="148">
        <f t="shared" si="98"/>
        <v>100</v>
      </c>
      <c r="N254" s="149"/>
    </row>
    <row r="255" spans="1:14" hidden="1">
      <c r="A255" s="62" t="s">
        <v>165</v>
      </c>
      <c r="B255" s="90" t="s">
        <v>19</v>
      </c>
      <c r="C255" s="7" t="s">
        <v>22</v>
      </c>
      <c r="D255" s="72" t="s">
        <v>22</v>
      </c>
      <c r="E255" s="115" t="s">
        <v>146</v>
      </c>
      <c r="F255" s="98" t="s">
        <v>164</v>
      </c>
      <c r="G255" s="86">
        <f>300-103-197</f>
        <v>0</v>
      </c>
      <c r="H255" s="80"/>
      <c r="I255" s="86">
        <f>300-103-197</f>
        <v>0</v>
      </c>
      <c r="J255" s="80"/>
      <c r="K255" s="147">
        <f t="shared" si="73"/>
        <v>0</v>
      </c>
      <c r="L255" s="147"/>
      <c r="M255" s="148" t="e">
        <f t="shared" si="98"/>
        <v>#DIV/0!</v>
      </c>
      <c r="N255" s="149"/>
    </row>
    <row r="256" spans="1:14">
      <c r="A256" s="62" t="s">
        <v>101</v>
      </c>
      <c r="B256" s="90" t="s">
        <v>19</v>
      </c>
      <c r="C256" s="7" t="s">
        <v>22</v>
      </c>
      <c r="D256" s="72" t="s">
        <v>22</v>
      </c>
      <c r="E256" s="115" t="s">
        <v>146</v>
      </c>
      <c r="F256" s="98" t="s">
        <v>19</v>
      </c>
      <c r="G256" s="86">
        <v>155</v>
      </c>
      <c r="H256" s="80"/>
      <c r="I256" s="86">
        <v>155</v>
      </c>
      <c r="J256" s="80"/>
      <c r="K256" s="150"/>
      <c r="L256" s="150"/>
      <c r="M256" s="151">
        <f t="shared" si="98"/>
        <v>100</v>
      </c>
      <c r="N256" s="152"/>
    </row>
    <row r="257" spans="1:14">
      <c r="A257" s="58" t="s">
        <v>44</v>
      </c>
      <c r="B257" s="90" t="s">
        <v>19</v>
      </c>
      <c r="C257" s="7" t="s">
        <v>22</v>
      </c>
      <c r="D257" s="72" t="s">
        <v>29</v>
      </c>
      <c r="E257" s="7"/>
      <c r="F257" s="98"/>
      <c r="G257" s="85">
        <f>SUBTOTAL(9,G258:G261)</f>
        <v>250</v>
      </c>
      <c r="H257" s="85"/>
      <c r="I257" s="85">
        <f>SUBTOTAL(9,I258:I261)</f>
        <v>240</v>
      </c>
      <c r="J257" s="85"/>
      <c r="K257" s="147">
        <f t="shared" si="73"/>
        <v>10</v>
      </c>
      <c r="L257" s="147"/>
      <c r="M257" s="162">
        <f t="shared" si="98"/>
        <v>96</v>
      </c>
      <c r="N257" s="163"/>
    </row>
    <row r="258" spans="1:14" ht="72">
      <c r="A258" s="118" t="s">
        <v>160</v>
      </c>
      <c r="B258" s="90" t="s">
        <v>19</v>
      </c>
      <c r="C258" s="7" t="s">
        <v>22</v>
      </c>
      <c r="D258" s="72" t="s">
        <v>29</v>
      </c>
      <c r="E258" s="115" t="s">
        <v>142</v>
      </c>
      <c r="F258" s="98"/>
      <c r="G258" s="85">
        <f>SUBTOTAL(9,G259:G261)</f>
        <v>250</v>
      </c>
      <c r="H258" s="85"/>
      <c r="I258" s="85">
        <f>SUBTOTAL(9,I259:I261)</f>
        <v>240</v>
      </c>
      <c r="J258" s="85"/>
      <c r="K258" s="147">
        <f t="shared" si="73"/>
        <v>10</v>
      </c>
      <c r="L258" s="147"/>
      <c r="M258" s="148">
        <f t="shared" si="98"/>
        <v>96</v>
      </c>
      <c r="N258" s="149"/>
    </row>
    <row r="259" spans="1:14" ht="54">
      <c r="A259" s="58" t="s">
        <v>83</v>
      </c>
      <c r="B259" s="90" t="s">
        <v>19</v>
      </c>
      <c r="C259" s="7" t="s">
        <v>22</v>
      </c>
      <c r="D259" s="72" t="s">
        <v>29</v>
      </c>
      <c r="E259" s="115" t="s">
        <v>142</v>
      </c>
      <c r="F259" s="98" t="s">
        <v>80</v>
      </c>
      <c r="G259" s="86">
        <v>50</v>
      </c>
      <c r="H259" s="80"/>
      <c r="I259" s="86">
        <v>40</v>
      </c>
      <c r="J259" s="80"/>
      <c r="K259" s="156">
        <f t="shared" ref="K259:L271" si="99">G259-I259</f>
        <v>10</v>
      </c>
      <c r="L259" s="150"/>
      <c r="M259" s="151">
        <f t="shared" si="98"/>
        <v>80</v>
      </c>
      <c r="N259" s="152"/>
    </row>
    <row r="260" spans="1:14" hidden="1">
      <c r="A260" s="58" t="s">
        <v>104</v>
      </c>
      <c r="B260" s="90" t="s">
        <v>19</v>
      </c>
      <c r="C260" s="7" t="s">
        <v>22</v>
      </c>
      <c r="D260" s="72" t="s">
        <v>29</v>
      </c>
      <c r="E260" s="115" t="s">
        <v>178</v>
      </c>
      <c r="F260" s="98" t="s">
        <v>179</v>
      </c>
      <c r="G260" s="86"/>
      <c r="H260" s="80"/>
      <c r="I260" s="86"/>
      <c r="J260" s="80"/>
      <c r="K260" s="150">
        <f t="shared" si="99"/>
        <v>0</v>
      </c>
      <c r="L260" s="150"/>
      <c r="M260" s="151" t="e">
        <f>ROUND(I260/G260*100,1)</f>
        <v>#DIV/0!</v>
      </c>
      <c r="N260" s="152"/>
    </row>
    <row r="261" spans="1:14">
      <c r="A261" s="58" t="s">
        <v>104</v>
      </c>
      <c r="B261" s="90" t="s">
        <v>19</v>
      </c>
      <c r="C261" s="7" t="s">
        <v>22</v>
      </c>
      <c r="D261" s="72" t="s">
        <v>29</v>
      </c>
      <c r="E261" s="115" t="s">
        <v>142</v>
      </c>
      <c r="F261" s="98" t="s">
        <v>103</v>
      </c>
      <c r="G261" s="86">
        <v>200</v>
      </c>
      <c r="H261" s="80"/>
      <c r="I261" s="86">
        <v>200</v>
      </c>
      <c r="J261" s="80"/>
      <c r="K261" s="156"/>
      <c r="L261" s="156"/>
      <c r="M261" s="151">
        <f>ROUND(I261/G261*100,1)</f>
        <v>100</v>
      </c>
      <c r="N261" s="152"/>
    </row>
    <row r="262" spans="1:14">
      <c r="A262" s="61" t="s">
        <v>73</v>
      </c>
      <c r="B262" s="91" t="s">
        <v>19</v>
      </c>
      <c r="C262" s="9" t="s">
        <v>30</v>
      </c>
      <c r="D262" s="73"/>
      <c r="E262" s="9"/>
      <c r="F262" s="99"/>
      <c r="G262" s="87">
        <f>SUBTOTAL(9,G263:G283)</f>
        <v>62493</v>
      </c>
      <c r="H262" s="81">
        <f>SUBTOTAL(9,H263:H283)</f>
        <v>20220</v>
      </c>
      <c r="I262" s="87">
        <f>SUBTOTAL(9,I263:I283)</f>
        <v>61082</v>
      </c>
      <c r="J262" s="81">
        <f>SUBTOTAL(9,J263:J283)</f>
        <v>20006</v>
      </c>
      <c r="K262" s="153">
        <f t="shared" si="99"/>
        <v>1411</v>
      </c>
      <c r="L262" s="153">
        <f t="shared" si="99"/>
        <v>214</v>
      </c>
      <c r="M262" s="154">
        <f t="shared" ref="M262:N262" si="100">ROUND(I262/G262*100,1)</f>
        <v>97.7</v>
      </c>
      <c r="N262" s="154">
        <f t="shared" si="100"/>
        <v>98.9</v>
      </c>
    </row>
    <row r="263" spans="1:14">
      <c r="A263" s="64" t="s">
        <v>48</v>
      </c>
      <c r="B263" s="90" t="s">
        <v>19</v>
      </c>
      <c r="C263" s="7" t="s">
        <v>30</v>
      </c>
      <c r="D263" s="72" t="s">
        <v>8</v>
      </c>
      <c r="E263" s="7"/>
      <c r="F263" s="98"/>
      <c r="G263" s="85">
        <f>SUBTOTAL(9,G264:G274)</f>
        <v>53000</v>
      </c>
      <c r="H263" s="85">
        <f t="shared" ref="H263:J263" si="101">SUBTOTAL(9,H264:H274)</f>
        <v>20220</v>
      </c>
      <c r="I263" s="85">
        <f>SUBTOTAL(9,I264:I274)</f>
        <v>51886</v>
      </c>
      <c r="J263" s="85">
        <f t="shared" si="101"/>
        <v>20006</v>
      </c>
      <c r="K263" s="161">
        <f t="shared" si="99"/>
        <v>1114</v>
      </c>
      <c r="L263" s="161">
        <f t="shared" si="99"/>
        <v>214</v>
      </c>
      <c r="M263" s="162">
        <f t="shared" ref="M263:N274" si="102">ROUND(I263/G263*100,1)</f>
        <v>97.9</v>
      </c>
      <c r="N263" s="162">
        <f t="shared" si="102"/>
        <v>98.9</v>
      </c>
    </row>
    <row r="264" spans="1:14" ht="90">
      <c r="A264" s="117" t="s">
        <v>159</v>
      </c>
      <c r="B264" s="90" t="s">
        <v>19</v>
      </c>
      <c r="C264" s="7" t="s">
        <v>30</v>
      </c>
      <c r="D264" s="72" t="s">
        <v>8</v>
      </c>
      <c r="E264" s="115" t="s">
        <v>140</v>
      </c>
      <c r="F264" s="98"/>
      <c r="G264" s="85">
        <f>SUBTOTAL(9,G265:G266)</f>
        <v>125</v>
      </c>
      <c r="H264" s="79"/>
      <c r="I264" s="85">
        <f>SUBTOTAL(9,I265:I266)</f>
        <v>125</v>
      </c>
      <c r="J264" s="79"/>
      <c r="K264" s="147"/>
      <c r="L264" s="147"/>
      <c r="M264" s="148">
        <f t="shared" si="102"/>
        <v>100</v>
      </c>
      <c r="N264" s="149"/>
    </row>
    <row r="265" spans="1:14">
      <c r="A265" s="58" t="s">
        <v>104</v>
      </c>
      <c r="B265" s="90" t="s">
        <v>19</v>
      </c>
      <c r="C265" s="7" t="s">
        <v>30</v>
      </c>
      <c r="D265" s="72" t="s">
        <v>8</v>
      </c>
      <c r="E265" s="115" t="s">
        <v>140</v>
      </c>
      <c r="F265" s="98" t="s">
        <v>103</v>
      </c>
      <c r="G265" s="86">
        <v>125</v>
      </c>
      <c r="H265" s="80"/>
      <c r="I265" s="86">
        <v>125</v>
      </c>
      <c r="J265" s="80"/>
      <c r="K265" s="150"/>
      <c r="L265" s="150"/>
      <c r="M265" s="151">
        <f t="shared" si="102"/>
        <v>100</v>
      </c>
      <c r="N265" s="152"/>
    </row>
    <row r="266" spans="1:14" ht="81" customHeight="1">
      <c r="A266" s="119" t="s">
        <v>158</v>
      </c>
      <c r="B266" s="90" t="s">
        <v>19</v>
      </c>
      <c r="C266" s="7" t="s">
        <v>30</v>
      </c>
      <c r="D266" s="72" t="s">
        <v>8</v>
      </c>
      <c r="E266" s="115" t="s">
        <v>139</v>
      </c>
      <c r="F266" s="98"/>
      <c r="G266" s="85">
        <f>SUBTOTAL(9,G267:G268)</f>
        <v>100</v>
      </c>
      <c r="H266" s="79"/>
      <c r="I266" s="85">
        <f>SUBTOTAL(9,I267:I268)</f>
        <v>100</v>
      </c>
      <c r="J266" s="79"/>
      <c r="K266" s="147"/>
      <c r="L266" s="147"/>
      <c r="M266" s="148">
        <f t="shared" si="102"/>
        <v>100</v>
      </c>
      <c r="N266" s="149"/>
    </row>
    <row r="267" spans="1:14">
      <c r="A267" s="62" t="s">
        <v>101</v>
      </c>
      <c r="B267" s="90" t="s">
        <v>19</v>
      </c>
      <c r="C267" s="7" t="s">
        <v>30</v>
      </c>
      <c r="D267" s="72" t="s">
        <v>8</v>
      </c>
      <c r="E267" s="115" t="s">
        <v>139</v>
      </c>
      <c r="F267" s="98" t="s">
        <v>19</v>
      </c>
      <c r="G267" s="86">
        <v>60</v>
      </c>
      <c r="H267" s="80"/>
      <c r="I267" s="86">
        <v>60</v>
      </c>
      <c r="J267" s="80"/>
      <c r="K267" s="150"/>
      <c r="L267" s="150"/>
      <c r="M267" s="151">
        <f t="shared" si="102"/>
        <v>100</v>
      </c>
      <c r="N267" s="152"/>
    </row>
    <row r="268" spans="1:14">
      <c r="A268" s="58" t="s">
        <v>104</v>
      </c>
      <c r="B268" s="90" t="s">
        <v>19</v>
      </c>
      <c r="C268" s="7" t="s">
        <v>30</v>
      </c>
      <c r="D268" s="72" t="s">
        <v>8</v>
      </c>
      <c r="E268" s="115" t="s">
        <v>139</v>
      </c>
      <c r="F268" s="98" t="s">
        <v>103</v>
      </c>
      <c r="G268" s="86">
        <v>40</v>
      </c>
      <c r="H268" s="80"/>
      <c r="I268" s="86">
        <v>40</v>
      </c>
      <c r="J268" s="80"/>
      <c r="K268" s="150"/>
      <c r="L268" s="150"/>
      <c r="M268" s="151">
        <f t="shared" si="102"/>
        <v>100</v>
      </c>
      <c r="N268" s="152"/>
    </row>
    <row r="269" spans="1:14" ht="90">
      <c r="A269" s="117" t="s">
        <v>153</v>
      </c>
      <c r="B269" s="90" t="s">
        <v>19</v>
      </c>
      <c r="C269" s="7" t="s">
        <v>30</v>
      </c>
      <c r="D269" s="72" t="s">
        <v>8</v>
      </c>
      <c r="E269" s="115" t="s">
        <v>128</v>
      </c>
      <c r="F269" s="98"/>
      <c r="G269" s="85">
        <f>SUBTOTAL(9,G270:G270)</f>
        <v>280</v>
      </c>
      <c r="H269" s="79"/>
      <c r="I269" s="85">
        <f>SUBTOTAL(9,I270:I270)</f>
        <v>280</v>
      </c>
      <c r="J269" s="79"/>
      <c r="K269" s="147"/>
      <c r="L269" s="147"/>
      <c r="M269" s="148">
        <f t="shared" si="102"/>
        <v>100</v>
      </c>
      <c r="N269" s="149"/>
    </row>
    <row r="270" spans="1:14">
      <c r="A270" s="62" t="s">
        <v>101</v>
      </c>
      <c r="B270" s="90" t="s">
        <v>19</v>
      </c>
      <c r="C270" s="7" t="s">
        <v>30</v>
      </c>
      <c r="D270" s="72" t="s">
        <v>8</v>
      </c>
      <c r="E270" s="115" t="s">
        <v>128</v>
      </c>
      <c r="F270" s="98" t="s">
        <v>19</v>
      </c>
      <c r="G270" s="86">
        <v>280</v>
      </c>
      <c r="H270" s="80"/>
      <c r="I270" s="86">
        <v>280</v>
      </c>
      <c r="J270" s="80"/>
      <c r="K270" s="150"/>
      <c r="L270" s="150"/>
      <c r="M270" s="151">
        <f t="shared" si="102"/>
        <v>100</v>
      </c>
      <c r="N270" s="152"/>
    </row>
    <row r="271" spans="1:14" s="14" customFormat="1" ht="54">
      <c r="A271" s="60" t="s">
        <v>106</v>
      </c>
      <c r="B271" s="90" t="s">
        <v>19</v>
      </c>
      <c r="C271" s="7" t="s">
        <v>30</v>
      </c>
      <c r="D271" s="72" t="s">
        <v>8</v>
      </c>
      <c r="E271" s="115" t="s">
        <v>144</v>
      </c>
      <c r="F271" s="98"/>
      <c r="G271" s="85">
        <f>SUBTOTAL(9,G272:G274)</f>
        <v>52495</v>
      </c>
      <c r="H271" s="79">
        <f>SUBTOTAL(9,H272:H274)</f>
        <v>20220</v>
      </c>
      <c r="I271" s="85">
        <f>SUBTOTAL(9,I272:I274)</f>
        <v>51381</v>
      </c>
      <c r="J271" s="79">
        <f>SUBTOTAL(9,J272:J274)</f>
        <v>20006</v>
      </c>
      <c r="K271" s="147">
        <f t="shared" si="99"/>
        <v>1114</v>
      </c>
      <c r="L271" s="147">
        <f t="shared" si="99"/>
        <v>214</v>
      </c>
      <c r="M271" s="148">
        <f t="shared" si="102"/>
        <v>97.9</v>
      </c>
      <c r="N271" s="148">
        <f t="shared" si="102"/>
        <v>98.9</v>
      </c>
    </row>
    <row r="272" spans="1:14" s="14" customFormat="1" ht="54">
      <c r="A272" s="58" t="s">
        <v>83</v>
      </c>
      <c r="B272" s="90" t="s">
        <v>19</v>
      </c>
      <c r="C272" s="7" t="s">
        <v>30</v>
      </c>
      <c r="D272" s="72" t="s">
        <v>8</v>
      </c>
      <c r="E272" s="115" t="s">
        <v>144</v>
      </c>
      <c r="F272" s="98" t="s">
        <v>80</v>
      </c>
      <c r="G272" s="86">
        <v>794</v>
      </c>
      <c r="H272" s="80"/>
      <c r="I272" s="86">
        <v>766</v>
      </c>
      <c r="J272" s="80"/>
      <c r="K272" s="156">
        <f t="shared" ref="K272:K274" si="103">G272-I272</f>
        <v>28</v>
      </c>
      <c r="L272" s="156"/>
      <c r="M272" s="151">
        <f t="shared" si="102"/>
        <v>96.5</v>
      </c>
      <c r="N272" s="151"/>
    </row>
    <row r="273" spans="1:14" s="14" customFormat="1">
      <c r="A273" s="62" t="s">
        <v>101</v>
      </c>
      <c r="B273" s="90" t="s">
        <v>19</v>
      </c>
      <c r="C273" s="7" t="s">
        <v>30</v>
      </c>
      <c r="D273" s="72" t="s">
        <v>8</v>
      </c>
      <c r="E273" s="115" t="s">
        <v>144</v>
      </c>
      <c r="F273" s="98" t="s">
        <v>19</v>
      </c>
      <c r="G273" s="86">
        <v>18981</v>
      </c>
      <c r="H273" s="80">
        <v>6924</v>
      </c>
      <c r="I273" s="86">
        <v>18680</v>
      </c>
      <c r="J273" s="80">
        <v>6924</v>
      </c>
      <c r="K273" s="156">
        <f t="shared" si="103"/>
        <v>301</v>
      </c>
      <c r="L273" s="156"/>
      <c r="M273" s="151">
        <f t="shared" si="102"/>
        <v>98.4</v>
      </c>
      <c r="N273" s="151">
        <f t="shared" si="102"/>
        <v>100</v>
      </c>
    </row>
    <row r="274" spans="1:14">
      <c r="A274" s="58" t="s">
        <v>104</v>
      </c>
      <c r="B274" s="90" t="s">
        <v>19</v>
      </c>
      <c r="C274" s="7" t="s">
        <v>30</v>
      </c>
      <c r="D274" s="72" t="s">
        <v>8</v>
      </c>
      <c r="E274" s="115" t="s">
        <v>144</v>
      </c>
      <c r="F274" s="98" t="s">
        <v>103</v>
      </c>
      <c r="G274" s="86">
        <v>32720</v>
      </c>
      <c r="H274" s="80">
        <v>13296</v>
      </c>
      <c r="I274" s="86">
        <v>31935</v>
      </c>
      <c r="J274" s="80">
        <v>13082</v>
      </c>
      <c r="K274" s="156">
        <f t="shared" si="103"/>
        <v>785</v>
      </c>
      <c r="L274" s="156">
        <f t="shared" ref="L274" si="104">H274-J274</f>
        <v>214</v>
      </c>
      <c r="M274" s="151">
        <f t="shared" si="102"/>
        <v>97.6</v>
      </c>
      <c r="N274" s="151">
        <f t="shared" si="102"/>
        <v>98.4</v>
      </c>
    </row>
    <row r="275" spans="1:14" ht="36">
      <c r="A275" s="64" t="s">
        <v>74</v>
      </c>
      <c r="B275" s="90" t="s">
        <v>19</v>
      </c>
      <c r="C275" s="7" t="s">
        <v>30</v>
      </c>
      <c r="D275" s="72" t="s">
        <v>14</v>
      </c>
      <c r="E275" s="7"/>
      <c r="F275" s="98"/>
      <c r="G275" s="85">
        <f>SUBTOTAL(9,G276:G283)</f>
        <v>9493</v>
      </c>
      <c r="H275" s="85"/>
      <c r="I275" s="85">
        <f>SUBTOTAL(9,I276:I283)</f>
        <v>9196</v>
      </c>
      <c r="J275" s="85"/>
      <c r="K275" s="147">
        <f t="shared" ref="K275:K283" si="105">G275-I275</f>
        <v>297</v>
      </c>
      <c r="L275" s="147"/>
      <c r="M275" s="148">
        <f t="shared" ref="M275:M279" si="106">ROUND(I275/G275*100,1)</f>
        <v>96.9</v>
      </c>
      <c r="N275" s="149"/>
    </row>
    <row r="276" spans="1:14" ht="54">
      <c r="A276" s="60" t="s">
        <v>106</v>
      </c>
      <c r="B276" s="90" t="s">
        <v>19</v>
      </c>
      <c r="C276" s="7" t="s">
        <v>30</v>
      </c>
      <c r="D276" s="72" t="s">
        <v>14</v>
      </c>
      <c r="E276" s="115" t="s">
        <v>144</v>
      </c>
      <c r="F276" s="98"/>
      <c r="G276" s="85">
        <f>SUBTOTAL(9,G277:G279)</f>
        <v>5965</v>
      </c>
      <c r="H276" s="85"/>
      <c r="I276" s="85">
        <f>SUBTOTAL(9,I277:I279)</f>
        <v>5917</v>
      </c>
      <c r="J276" s="85"/>
      <c r="K276" s="147">
        <f t="shared" si="105"/>
        <v>48</v>
      </c>
      <c r="L276" s="147"/>
      <c r="M276" s="148">
        <f t="shared" si="106"/>
        <v>99.2</v>
      </c>
      <c r="N276" s="149"/>
    </row>
    <row r="277" spans="1:14" ht="36">
      <c r="A277" s="64" t="s">
        <v>95</v>
      </c>
      <c r="B277" s="90" t="s">
        <v>19</v>
      </c>
      <c r="C277" s="7" t="s">
        <v>30</v>
      </c>
      <c r="D277" s="72" t="s">
        <v>14</v>
      </c>
      <c r="E277" s="115" t="s">
        <v>144</v>
      </c>
      <c r="F277" s="98" t="s">
        <v>87</v>
      </c>
      <c r="G277" s="86">
        <v>4386</v>
      </c>
      <c r="H277" s="80"/>
      <c r="I277" s="86">
        <v>4352</v>
      </c>
      <c r="J277" s="80"/>
      <c r="K277" s="156">
        <f t="shared" si="105"/>
        <v>34</v>
      </c>
      <c r="L277" s="150"/>
      <c r="M277" s="151">
        <f t="shared" si="106"/>
        <v>99.2</v>
      </c>
      <c r="N277" s="152"/>
    </row>
    <row r="278" spans="1:14" ht="54">
      <c r="A278" s="58" t="s">
        <v>83</v>
      </c>
      <c r="B278" s="90" t="s">
        <v>19</v>
      </c>
      <c r="C278" s="7" t="s">
        <v>30</v>
      </c>
      <c r="D278" s="72" t="s">
        <v>14</v>
      </c>
      <c r="E278" s="115" t="s">
        <v>144</v>
      </c>
      <c r="F278" s="98" t="s">
        <v>80</v>
      </c>
      <c r="G278" s="86">
        <v>1575</v>
      </c>
      <c r="H278" s="80"/>
      <c r="I278" s="86">
        <v>1562</v>
      </c>
      <c r="J278" s="80"/>
      <c r="K278" s="156">
        <f t="shared" si="105"/>
        <v>13</v>
      </c>
      <c r="L278" s="150"/>
      <c r="M278" s="151">
        <f t="shared" si="106"/>
        <v>99.2</v>
      </c>
      <c r="N278" s="152"/>
    </row>
    <row r="279" spans="1:14" ht="36">
      <c r="A279" s="58" t="s">
        <v>84</v>
      </c>
      <c r="B279" s="90" t="s">
        <v>19</v>
      </c>
      <c r="C279" s="7" t="s">
        <v>30</v>
      </c>
      <c r="D279" s="72" t="s">
        <v>14</v>
      </c>
      <c r="E279" s="115" t="s">
        <v>144</v>
      </c>
      <c r="F279" s="98" t="s">
        <v>81</v>
      </c>
      <c r="G279" s="86">
        <v>4</v>
      </c>
      <c r="H279" s="80"/>
      <c r="I279" s="86">
        <v>3</v>
      </c>
      <c r="J279" s="80"/>
      <c r="K279" s="156">
        <f t="shared" si="105"/>
        <v>1</v>
      </c>
      <c r="L279" s="150"/>
      <c r="M279" s="151">
        <f t="shared" si="106"/>
        <v>75</v>
      </c>
      <c r="N279" s="152"/>
    </row>
    <row r="280" spans="1:14" ht="36">
      <c r="A280" s="58" t="s">
        <v>117</v>
      </c>
      <c r="B280" s="90" t="s">
        <v>19</v>
      </c>
      <c r="C280" s="7" t="s">
        <v>30</v>
      </c>
      <c r="D280" s="72" t="s">
        <v>14</v>
      </c>
      <c r="E280" s="115" t="s">
        <v>126</v>
      </c>
      <c r="F280" s="98"/>
      <c r="G280" s="85">
        <f>SUBTOTAL(9,G281:G283)</f>
        <v>3528</v>
      </c>
      <c r="H280" s="79"/>
      <c r="I280" s="85">
        <f>SUBTOTAL(9,I281:I283)</f>
        <v>3279</v>
      </c>
      <c r="J280" s="79"/>
      <c r="K280" s="147">
        <f t="shared" ref="K280" si="107">G280-I280</f>
        <v>249</v>
      </c>
      <c r="L280" s="147"/>
      <c r="M280" s="148">
        <f t="shared" ref="M280:M283" si="108">ROUND(I280/G280*100,1)</f>
        <v>92.9</v>
      </c>
      <c r="N280" s="149"/>
    </row>
    <row r="281" spans="1:14" ht="54">
      <c r="A281" s="58" t="s">
        <v>82</v>
      </c>
      <c r="B281" s="90" t="s">
        <v>19</v>
      </c>
      <c r="C281" s="7" t="s">
        <v>30</v>
      </c>
      <c r="D281" s="72" t="s">
        <v>14</v>
      </c>
      <c r="E281" s="115" t="s">
        <v>126</v>
      </c>
      <c r="F281" s="98" t="s">
        <v>79</v>
      </c>
      <c r="G281" s="86">
        <v>3256</v>
      </c>
      <c r="H281" s="80"/>
      <c r="I281" s="86">
        <v>3046</v>
      </c>
      <c r="J281" s="80"/>
      <c r="K281" s="156">
        <f t="shared" si="105"/>
        <v>210</v>
      </c>
      <c r="L281" s="150"/>
      <c r="M281" s="151">
        <f t="shared" si="108"/>
        <v>93.6</v>
      </c>
      <c r="N281" s="152"/>
    </row>
    <row r="282" spans="1:14" ht="54">
      <c r="A282" s="58" t="s">
        <v>83</v>
      </c>
      <c r="B282" s="90" t="s">
        <v>19</v>
      </c>
      <c r="C282" s="7" t="s">
        <v>30</v>
      </c>
      <c r="D282" s="72" t="s">
        <v>14</v>
      </c>
      <c r="E282" s="115" t="s">
        <v>126</v>
      </c>
      <c r="F282" s="98" t="s">
        <v>80</v>
      </c>
      <c r="G282" s="86">
        <v>271</v>
      </c>
      <c r="H282" s="80"/>
      <c r="I282" s="86">
        <v>233</v>
      </c>
      <c r="J282" s="80"/>
      <c r="K282" s="156">
        <f t="shared" si="105"/>
        <v>38</v>
      </c>
      <c r="L282" s="150"/>
      <c r="M282" s="151">
        <f t="shared" si="108"/>
        <v>86</v>
      </c>
      <c r="N282" s="152"/>
    </row>
    <row r="283" spans="1:14" ht="36">
      <c r="A283" s="58" t="s">
        <v>84</v>
      </c>
      <c r="B283" s="90" t="s">
        <v>19</v>
      </c>
      <c r="C283" s="7" t="s">
        <v>30</v>
      </c>
      <c r="D283" s="72" t="s">
        <v>14</v>
      </c>
      <c r="E283" s="115" t="s">
        <v>126</v>
      </c>
      <c r="F283" s="98" t="s">
        <v>81</v>
      </c>
      <c r="G283" s="86">
        <v>1</v>
      </c>
      <c r="H283" s="80"/>
      <c r="I283" s="86"/>
      <c r="J283" s="80"/>
      <c r="K283" s="156">
        <f t="shared" si="105"/>
        <v>1</v>
      </c>
      <c r="L283" s="150"/>
      <c r="M283" s="151">
        <f t="shared" si="108"/>
        <v>0</v>
      </c>
      <c r="N283" s="152"/>
    </row>
    <row r="284" spans="1:14">
      <c r="A284" s="63" t="s">
        <v>46</v>
      </c>
      <c r="B284" s="91" t="s">
        <v>19</v>
      </c>
      <c r="C284" s="9" t="s">
        <v>45</v>
      </c>
      <c r="D284" s="73"/>
      <c r="E284" s="9"/>
      <c r="F284" s="99"/>
      <c r="G284" s="87">
        <f>SUBTOTAL(9,G285:G289)</f>
        <v>26747</v>
      </c>
      <c r="H284" s="87">
        <f>SUBTOTAL(9,H285:H289)</f>
        <v>20747</v>
      </c>
      <c r="I284" s="87">
        <f>SUBTOTAL(9,I285:I289)</f>
        <v>22196</v>
      </c>
      <c r="J284" s="87">
        <f>SUBTOTAL(9,J285:J289)</f>
        <v>17217</v>
      </c>
      <c r="K284" s="153">
        <f t="shared" ref="K284:L287" si="109">G284-I284</f>
        <v>4551</v>
      </c>
      <c r="L284" s="153">
        <f t="shared" si="109"/>
        <v>3530</v>
      </c>
      <c r="M284" s="154">
        <f t="shared" ref="M284:N287" si="110">ROUND(I284/G284*100,1)</f>
        <v>83</v>
      </c>
      <c r="N284" s="154">
        <f t="shared" si="110"/>
        <v>83</v>
      </c>
    </row>
    <row r="285" spans="1:14">
      <c r="A285" s="64" t="s">
        <v>47</v>
      </c>
      <c r="B285" s="90" t="s">
        <v>19</v>
      </c>
      <c r="C285" s="7" t="s">
        <v>45</v>
      </c>
      <c r="D285" s="72" t="s">
        <v>10</v>
      </c>
      <c r="E285" s="7"/>
      <c r="F285" s="98"/>
      <c r="G285" s="85">
        <f>SUBTOTAL(9,G286:G289)</f>
        <v>26747</v>
      </c>
      <c r="H285" s="85">
        <f>SUBTOTAL(9,H286:H289)</f>
        <v>20747</v>
      </c>
      <c r="I285" s="85">
        <f>SUBTOTAL(9,I286:I289)</f>
        <v>22196</v>
      </c>
      <c r="J285" s="85">
        <f>SUBTOTAL(9,J286:J289)</f>
        <v>17217</v>
      </c>
      <c r="K285" s="147">
        <f t="shared" si="109"/>
        <v>4551</v>
      </c>
      <c r="L285" s="147">
        <f t="shared" si="109"/>
        <v>3530</v>
      </c>
      <c r="M285" s="148">
        <f t="shared" si="110"/>
        <v>83</v>
      </c>
      <c r="N285" s="148">
        <f t="shared" si="110"/>
        <v>83</v>
      </c>
    </row>
    <row r="286" spans="1:14" ht="82.5" customHeight="1">
      <c r="A286" s="60" t="s">
        <v>172</v>
      </c>
      <c r="B286" s="90" t="s">
        <v>19</v>
      </c>
      <c r="C286" s="7" t="s">
        <v>45</v>
      </c>
      <c r="D286" s="72" t="s">
        <v>10</v>
      </c>
      <c r="E286" s="115" t="s">
        <v>147</v>
      </c>
      <c r="F286" s="98"/>
      <c r="G286" s="85">
        <f>SUBTOTAL(9,G287)</f>
        <v>26747</v>
      </c>
      <c r="H286" s="85">
        <f>SUBTOTAL(9,H287)</f>
        <v>20747</v>
      </c>
      <c r="I286" s="85">
        <f>SUBTOTAL(9,I287)</f>
        <v>22196</v>
      </c>
      <c r="J286" s="85">
        <f>SUBTOTAL(9,J287)</f>
        <v>17217</v>
      </c>
      <c r="K286" s="147">
        <f t="shared" si="109"/>
        <v>4551</v>
      </c>
      <c r="L286" s="147">
        <f t="shared" si="109"/>
        <v>3530</v>
      </c>
      <c r="M286" s="148">
        <f t="shared" si="110"/>
        <v>83</v>
      </c>
      <c r="N286" s="148">
        <f t="shared" si="110"/>
        <v>83</v>
      </c>
    </row>
    <row r="287" spans="1:14" ht="54">
      <c r="A287" s="64" t="s">
        <v>108</v>
      </c>
      <c r="B287" s="90" t="s">
        <v>19</v>
      </c>
      <c r="C287" s="7" t="s">
        <v>45</v>
      </c>
      <c r="D287" s="72" t="s">
        <v>10</v>
      </c>
      <c r="E287" s="115" t="s">
        <v>147</v>
      </c>
      <c r="F287" s="98" t="s">
        <v>109</v>
      </c>
      <c r="G287" s="86">
        <v>26747</v>
      </c>
      <c r="H287" s="80">
        <v>20747</v>
      </c>
      <c r="I287" s="86">
        <v>22196</v>
      </c>
      <c r="J287" s="80">
        <v>17217</v>
      </c>
      <c r="K287" s="156">
        <f t="shared" si="109"/>
        <v>4551</v>
      </c>
      <c r="L287" s="156">
        <f t="shared" si="109"/>
        <v>3530</v>
      </c>
      <c r="M287" s="151">
        <f t="shared" si="110"/>
        <v>83</v>
      </c>
      <c r="N287" s="151">
        <f t="shared" si="110"/>
        <v>83</v>
      </c>
    </row>
    <row r="288" spans="1:14" ht="90" hidden="1">
      <c r="A288" s="59" t="s">
        <v>115</v>
      </c>
      <c r="B288" s="90" t="s">
        <v>19</v>
      </c>
      <c r="C288" s="7" t="s">
        <v>45</v>
      </c>
      <c r="D288" s="72" t="s">
        <v>10</v>
      </c>
      <c r="E288" s="115" t="s">
        <v>143</v>
      </c>
      <c r="F288" s="98"/>
      <c r="G288" s="85">
        <f>SUBTOTAL(9,G289)</f>
        <v>0</v>
      </c>
      <c r="H288" s="79"/>
      <c r="I288" s="85">
        <f>SUBTOTAL(9,I289)</f>
        <v>0</v>
      </c>
      <c r="J288" s="79"/>
    </row>
    <row r="289" spans="1:14" hidden="1">
      <c r="A289" s="58" t="s">
        <v>104</v>
      </c>
      <c r="B289" s="90" t="s">
        <v>19</v>
      </c>
      <c r="C289" s="7" t="s">
        <v>45</v>
      </c>
      <c r="D289" s="72" t="s">
        <v>10</v>
      </c>
      <c r="E289" s="115" t="s">
        <v>143</v>
      </c>
      <c r="F289" s="98" t="s">
        <v>103</v>
      </c>
      <c r="G289" s="86"/>
      <c r="H289" s="80"/>
      <c r="I289" s="86"/>
      <c r="J289" s="80"/>
    </row>
    <row r="290" spans="1:14">
      <c r="A290" s="63" t="s">
        <v>51</v>
      </c>
      <c r="B290" s="91" t="s">
        <v>19</v>
      </c>
      <c r="C290" s="9" t="s">
        <v>23</v>
      </c>
      <c r="D290" s="73"/>
      <c r="E290" s="9"/>
      <c r="F290" s="99"/>
      <c r="G290" s="87">
        <f>SUBTOTAL(9,G291:G299)</f>
        <v>13857</v>
      </c>
      <c r="H290" s="87"/>
      <c r="I290" s="87">
        <f>SUBTOTAL(9,I291:I299)</f>
        <v>13857</v>
      </c>
      <c r="J290" s="87"/>
      <c r="K290" s="153"/>
      <c r="L290" s="153"/>
      <c r="M290" s="154">
        <f t="shared" ref="M290:M293" si="111">ROUND(I290/G290*100,1)</f>
        <v>100</v>
      </c>
      <c r="N290" s="155"/>
    </row>
    <row r="291" spans="1:14">
      <c r="A291" s="67" t="s">
        <v>72</v>
      </c>
      <c r="B291" s="90" t="s">
        <v>19</v>
      </c>
      <c r="C291" s="7" t="s">
        <v>23</v>
      </c>
      <c r="D291" s="72" t="s">
        <v>8</v>
      </c>
      <c r="E291" s="7"/>
      <c r="F291" s="98"/>
      <c r="G291" s="85">
        <f>SUBTOTAL(9,G292:G299)</f>
        <v>13857</v>
      </c>
      <c r="H291" s="85"/>
      <c r="I291" s="85">
        <f>SUBTOTAL(9,I292:I299)</f>
        <v>13857</v>
      </c>
      <c r="J291" s="85"/>
      <c r="K291" s="147"/>
      <c r="L291" s="147"/>
      <c r="M291" s="148">
        <f t="shared" si="111"/>
        <v>100</v>
      </c>
      <c r="N291" s="149"/>
    </row>
    <row r="292" spans="1:14" ht="90">
      <c r="A292" s="117" t="s">
        <v>159</v>
      </c>
      <c r="B292" s="90" t="s">
        <v>19</v>
      </c>
      <c r="C292" s="7" t="s">
        <v>23</v>
      </c>
      <c r="D292" s="72" t="s">
        <v>8</v>
      </c>
      <c r="E292" s="115" t="s">
        <v>140</v>
      </c>
      <c r="F292" s="98"/>
      <c r="G292" s="85">
        <f>SUBTOTAL(9,G293:G294)</f>
        <v>25</v>
      </c>
      <c r="H292" s="79"/>
      <c r="I292" s="85">
        <f>SUBTOTAL(9,I293:I294)</f>
        <v>25</v>
      </c>
      <c r="J292" s="79"/>
      <c r="K292" s="147"/>
      <c r="L292" s="147"/>
      <c r="M292" s="148">
        <f t="shared" si="111"/>
        <v>100</v>
      </c>
      <c r="N292" s="149"/>
    </row>
    <row r="293" spans="1:14">
      <c r="A293" s="58" t="s">
        <v>101</v>
      </c>
      <c r="B293" s="90" t="s">
        <v>19</v>
      </c>
      <c r="C293" s="7" t="s">
        <v>23</v>
      </c>
      <c r="D293" s="72" t="s">
        <v>8</v>
      </c>
      <c r="E293" s="115" t="s">
        <v>140</v>
      </c>
      <c r="F293" s="98" t="s">
        <v>19</v>
      </c>
      <c r="G293" s="86">
        <v>25</v>
      </c>
      <c r="H293" s="80"/>
      <c r="I293" s="86">
        <v>25</v>
      </c>
      <c r="J293" s="80"/>
      <c r="K293" s="150"/>
      <c r="L293" s="150"/>
      <c r="M293" s="151">
        <f t="shared" si="111"/>
        <v>100</v>
      </c>
      <c r="N293" s="152"/>
    </row>
    <row r="294" spans="1:14" s="14" customFormat="1" ht="81" customHeight="1">
      <c r="A294" s="118" t="s">
        <v>161</v>
      </c>
      <c r="B294" s="90" t="s">
        <v>19</v>
      </c>
      <c r="C294" s="7" t="s">
        <v>23</v>
      </c>
      <c r="D294" s="72" t="s">
        <v>8</v>
      </c>
      <c r="E294" s="115" t="s">
        <v>148</v>
      </c>
      <c r="F294" s="98"/>
      <c r="G294" s="85">
        <f>SUBTOTAL(9,G295:G297)</f>
        <v>13552</v>
      </c>
      <c r="H294" s="85"/>
      <c r="I294" s="85">
        <f>SUBTOTAL(9,I295:I297)</f>
        <v>13552</v>
      </c>
      <c r="J294" s="85"/>
      <c r="K294" s="147"/>
      <c r="L294" s="147"/>
      <c r="M294" s="148">
        <f t="shared" ref="M294:M297" si="112">ROUND(I294/G294*100,1)</f>
        <v>100</v>
      </c>
      <c r="N294" s="149"/>
    </row>
    <row r="295" spans="1:14" s="14" customFormat="1" ht="27" hidden="1" customHeight="1">
      <c r="A295" s="60" t="s">
        <v>165</v>
      </c>
      <c r="B295" s="90" t="s">
        <v>19</v>
      </c>
      <c r="C295" s="7" t="s">
        <v>23</v>
      </c>
      <c r="D295" s="72" t="s">
        <v>8</v>
      </c>
      <c r="E295" s="115" t="s">
        <v>148</v>
      </c>
      <c r="F295" s="98" t="s">
        <v>164</v>
      </c>
      <c r="G295" s="86"/>
      <c r="H295" s="80"/>
      <c r="I295" s="86"/>
      <c r="J295" s="80"/>
      <c r="K295" s="150"/>
      <c r="L295" s="150"/>
      <c r="M295" s="151" t="e">
        <f t="shared" si="112"/>
        <v>#DIV/0!</v>
      </c>
      <c r="N295" s="152"/>
    </row>
    <row r="296" spans="1:14">
      <c r="A296" s="62" t="s">
        <v>101</v>
      </c>
      <c r="B296" s="90" t="s">
        <v>19</v>
      </c>
      <c r="C296" s="7" t="s">
        <v>23</v>
      </c>
      <c r="D296" s="72" t="s">
        <v>8</v>
      </c>
      <c r="E296" s="115" t="s">
        <v>148</v>
      </c>
      <c r="F296" s="98" t="s">
        <v>19</v>
      </c>
      <c r="G296" s="86">
        <v>12352</v>
      </c>
      <c r="H296" s="80"/>
      <c r="I296" s="86">
        <v>12352</v>
      </c>
      <c r="J296" s="80"/>
      <c r="K296" s="156"/>
      <c r="L296" s="150"/>
      <c r="M296" s="151">
        <f t="shared" si="112"/>
        <v>100</v>
      </c>
      <c r="N296" s="152"/>
    </row>
    <row r="297" spans="1:14" ht="72">
      <c r="A297" s="62" t="s">
        <v>92</v>
      </c>
      <c r="B297" s="92" t="s">
        <v>19</v>
      </c>
      <c r="C297" s="55" t="s">
        <v>23</v>
      </c>
      <c r="D297" s="74" t="s">
        <v>8</v>
      </c>
      <c r="E297" s="115" t="s">
        <v>148</v>
      </c>
      <c r="F297" s="100" t="s">
        <v>91</v>
      </c>
      <c r="G297" s="86">
        <v>1200</v>
      </c>
      <c r="H297" s="80"/>
      <c r="I297" s="86">
        <v>1200</v>
      </c>
      <c r="J297" s="80"/>
      <c r="K297" s="156"/>
      <c r="L297" s="150"/>
      <c r="M297" s="151">
        <f t="shared" si="112"/>
        <v>100</v>
      </c>
      <c r="N297" s="152"/>
    </row>
    <row r="298" spans="1:14" ht="90">
      <c r="A298" s="59" t="s">
        <v>153</v>
      </c>
      <c r="B298" s="90" t="s">
        <v>19</v>
      </c>
      <c r="C298" s="7" t="s">
        <v>23</v>
      </c>
      <c r="D298" s="72" t="s">
        <v>8</v>
      </c>
      <c r="E298" s="115" t="s">
        <v>128</v>
      </c>
      <c r="F298" s="98"/>
      <c r="G298" s="79">
        <f>SUBTOTAL(9,G299:G299)</f>
        <v>280</v>
      </c>
      <c r="H298" s="85"/>
      <c r="I298" s="79">
        <f>SUBTOTAL(9,I299:I299)</f>
        <v>280</v>
      </c>
      <c r="J298" s="85"/>
      <c r="K298" s="147"/>
      <c r="L298" s="147"/>
      <c r="M298" s="148">
        <f t="shared" ref="M298:M310" si="113">ROUND(I298/G298*100,1)</f>
        <v>100</v>
      </c>
      <c r="N298" s="149"/>
    </row>
    <row r="299" spans="1:14">
      <c r="A299" s="62" t="s">
        <v>101</v>
      </c>
      <c r="B299" s="130" t="s">
        <v>19</v>
      </c>
      <c r="C299" s="131" t="s">
        <v>23</v>
      </c>
      <c r="D299" s="131" t="s">
        <v>8</v>
      </c>
      <c r="E299" s="132" t="s">
        <v>128</v>
      </c>
      <c r="F299" s="131" t="s">
        <v>19</v>
      </c>
      <c r="G299" s="88">
        <v>280</v>
      </c>
      <c r="H299" s="133"/>
      <c r="I299" s="88">
        <v>280</v>
      </c>
      <c r="J299" s="133"/>
      <c r="K299" s="150"/>
      <c r="L299" s="150"/>
      <c r="M299" s="151">
        <f t="shared" si="113"/>
        <v>100</v>
      </c>
      <c r="N299" s="152"/>
    </row>
    <row r="300" spans="1:14" ht="69.599999999999994">
      <c r="A300" s="65" t="s">
        <v>122</v>
      </c>
      <c r="B300" s="93" t="s">
        <v>62</v>
      </c>
      <c r="C300" s="107"/>
      <c r="D300" s="111"/>
      <c r="E300" s="110"/>
      <c r="F300" s="69"/>
      <c r="G300" s="54">
        <f>SUBTOTAL(9,G301:G382)</f>
        <v>158773</v>
      </c>
      <c r="H300" s="77">
        <f t="shared" ref="H300:J300" si="114">SUBTOTAL(9,H301:H382)</f>
        <v>70374</v>
      </c>
      <c r="I300" s="54">
        <f>SUBTOTAL(9,I301:I382)</f>
        <v>155945</v>
      </c>
      <c r="J300" s="77">
        <f t="shared" si="114"/>
        <v>70263</v>
      </c>
      <c r="K300" s="54">
        <f t="shared" ref="K300:K306" si="115">G300-I300</f>
        <v>2828</v>
      </c>
      <c r="L300" s="54">
        <f t="shared" ref="L300" si="116">H300-J300</f>
        <v>111</v>
      </c>
      <c r="M300" s="143">
        <f t="shared" si="113"/>
        <v>98.2</v>
      </c>
      <c r="N300" s="143">
        <f t="shared" ref="N300" si="117">ROUND(J300/H300*100,1)</f>
        <v>99.8</v>
      </c>
    </row>
    <row r="301" spans="1:14" ht="24.75" customHeight="1">
      <c r="A301" s="57" t="s">
        <v>7</v>
      </c>
      <c r="B301" s="94" t="s">
        <v>62</v>
      </c>
      <c r="C301" s="51" t="s">
        <v>8</v>
      </c>
      <c r="D301" s="71"/>
      <c r="E301" s="51"/>
      <c r="F301" s="101"/>
      <c r="G301" s="84">
        <f>SUBTOTAL(9,G302:G312)</f>
        <v>6553</v>
      </c>
      <c r="H301" s="78"/>
      <c r="I301" s="84">
        <f>SUBTOTAL(9,I302:I312)</f>
        <v>5652</v>
      </c>
      <c r="J301" s="78"/>
      <c r="K301" s="144">
        <f t="shared" si="115"/>
        <v>901</v>
      </c>
      <c r="L301" s="161"/>
      <c r="M301" s="159">
        <f t="shared" si="113"/>
        <v>86.3</v>
      </c>
      <c r="N301" s="160"/>
    </row>
    <row r="302" spans="1:14" s="12" customFormat="1" ht="28.5" customHeight="1">
      <c r="A302" s="58" t="s">
        <v>12</v>
      </c>
      <c r="B302" s="90" t="s">
        <v>62</v>
      </c>
      <c r="C302" s="7" t="s">
        <v>8</v>
      </c>
      <c r="D302" s="72" t="s">
        <v>70</v>
      </c>
      <c r="E302" s="7"/>
      <c r="F302" s="98"/>
      <c r="G302" s="85">
        <f>SUBTOTAL(9,G303:G312)</f>
        <v>6553</v>
      </c>
      <c r="H302" s="85"/>
      <c r="I302" s="85">
        <f>SUBTOTAL(9,I303:I312)</f>
        <v>5652</v>
      </c>
      <c r="J302" s="85"/>
      <c r="K302" s="147">
        <f t="shared" si="115"/>
        <v>901</v>
      </c>
      <c r="L302" s="147"/>
      <c r="M302" s="148">
        <f t="shared" si="113"/>
        <v>86.3</v>
      </c>
      <c r="N302" s="149"/>
    </row>
    <row r="303" spans="1:14" s="12" customFormat="1" ht="131.25" hidden="1" customHeight="1">
      <c r="A303" s="59" t="s">
        <v>114</v>
      </c>
      <c r="B303" s="90" t="s">
        <v>62</v>
      </c>
      <c r="C303" s="7" t="s">
        <v>8</v>
      </c>
      <c r="D303" s="72" t="s">
        <v>70</v>
      </c>
      <c r="E303" s="115" t="s">
        <v>127</v>
      </c>
      <c r="F303" s="98"/>
      <c r="G303" s="85">
        <f>SUBTOTAL(9,G304)</f>
        <v>0</v>
      </c>
      <c r="H303" s="79"/>
      <c r="I303" s="85">
        <f>SUBTOTAL(9,I304)</f>
        <v>0</v>
      </c>
      <c r="J303" s="79"/>
      <c r="K303" s="147">
        <f t="shared" si="115"/>
        <v>0</v>
      </c>
      <c r="L303" s="147"/>
      <c r="M303" s="148" t="e">
        <f t="shared" si="113"/>
        <v>#DIV/0!</v>
      </c>
      <c r="N303" s="149"/>
    </row>
    <row r="304" spans="1:14" s="12" customFormat="1" ht="56.25" hidden="1" customHeight="1">
      <c r="A304" s="62" t="s">
        <v>83</v>
      </c>
      <c r="B304" s="90" t="s">
        <v>62</v>
      </c>
      <c r="C304" s="7" t="s">
        <v>8</v>
      </c>
      <c r="D304" s="72" t="s">
        <v>70</v>
      </c>
      <c r="E304" s="115" t="s">
        <v>127</v>
      </c>
      <c r="F304" s="98" t="s">
        <v>80</v>
      </c>
      <c r="G304" s="86"/>
      <c r="H304" s="80"/>
      <c r="I304" s="86"/>
      <c r="J304" s="80"/>
      <c r="K304" s="150">
        <f t="shared" si="115"/>
        <v>0</v>
      </c>
      <c r="L304" s="150"/>
      <c r="M304" s="151" t="e">
        <f t="shared" si="113"/>
        <v>#DIV/0!</v>
      </c>
      <c r="N304" s="152"/>
    </row>
    <row r="305" spans="1:14" s="12" customFormat="1" ht="75" customHeight="1">
      <c r="A305" s="59" t="s">
        <v>156</v>
      </c>
      <c r="B305" s="90" t="s">
        <v>62</v>
      </c>
      <c r="C305" s="7" t="s">
        <v>8</v>
      </c>
      <c r="D305" s="72" t="s">
        <v>70</v>
      </c>
      <c r="E305" s="115" t="s">
        <v>132</v>
      </c>
      <c r="F305" s="98"/>
      <c r="G305" s="85">
        <f>SUBTOTAL(9,G306)</f>
        <v>11</v>
      </c>
      <c r="H305" s="79"/>
      <c r="I305" s="85"/>
      <c r="J305" s="79"/>
      <c r="K305" s="161">
        <f t="shared" si="115"/>
        <v>11</v>
      </c>
      <c r="L305" s="161"/>
      <c r="M305" s="162">
        <f t="shared" si="113"/>
        <v>0</v>
      </c>
      <c r="N305" s="162"/>
    </row>
    <row r="306" spans="1:14" s="12" customFormat="1" ht="58.5" customHeight="1">
      <c r="A306" s="62" t="s">
        <v>83</v>
      </c>
      <c r="B306" s="90" t="s">
        <v>62</v>
      </c>
      <c r="C306" s="7" t="s">
        <v>8</v>
      </c>
      <c r="D306" s="72" t="s">
        <v>70</v>
      </c>
      <c r="E306" s="115" t="s">
        <v>132</v>
      </c>
      <c r="F306" s="98" t="s">
        <v>80</v>
      </c>
      <c r="G306" s="86">
        <v>11</v>
      </c>
      <c r="H306" s="80"/>
      <c r="I306" s="86"/>
      <c r="J306" s="80"/>
      <c r="K306" s="150">
        <f t="shared" si="115"/>
        <v>11</v>
      </c>
      <c r="L306" s="150"/>
      <c r="M306" s="151">
        <f t="shared" ref="M306:M308" si="118">ROUND(I306/G306*100,1)</f>
        <v>0</v>
      </c>
      <c r="N306" s="151"/>
    </row>
    <row r="307" spans="1:14" s="12" customFormat="1" ht="108">
      <c r="A307" s="118" t="s">
        <v>163</v>
      </c>
      <c r="B307" s="90" t="s">
        <v>62</v>
      </c>
      <c r="C307" s="7" t="s">
        <v>8</v>
      </c>
      <c r="D307" s="72" t="s">
        <v>70</v>
      </c>
      <c r="E307" s="115" t="s">
        <v>151</v>
      </c>
      <c r="F307" s="98"/>
      <c r="G307" s="85">
        <f>SUBTOTAL(9,G308)</f>
        <v>227</v>
      </c>
      <c r="H307" s="79"/>
      <c r="I307" s="85">
        <f>SUBTOTAL(9,I308)</f>
        <v>227</v>
      </c>
      <c r="J307" s="79"/>
      <c r="K307" s="161"/>
      <c r="L307" s="161"/>
      <c r="M307" s="162">
        <f t="shared" si="118"/>
        <v>100</v>
      </c>
      <c r="N307" s="162"/>
    </row>
    <row r="308" spans="1:14" s="12" customFormat="1" ht="54">
      <c r="A308" s="62" t="s">
        <v>83</v>
      </c>
      <c r="B308" s="90" t="s">
        <v>62</v>
      </c>
      <c r="C308" s="7" t="s">
        <v>8</v>
      </c>
      <c r="D308" s="72" t="s">
        <v>70</v>
      </c>
      <c r="E308" s="115" t="s">
        <v>151</v>
      </c>
      <c r="F308" s="98" t="s">
        <v>80</v>
      </c>
      <c r="G308" s="86">
        <v>227</v>
      </c>
      <c r="H308" s="80"/>
      <c r="I308" s="86">
        <v>227</v>
      </c>
      <c r="J308" s="80"/>
      <c r="K308" s="150"/>
      <c r="L308" s="150"/>
      <c r="M308" s="151">
        <f t="shared" si="118"/>
        <v>100</v>
      </c>
      <c r="N308" s="151"/>
    </row>
    <row r="309" spans="1:14" ht="36">
      <c r="A309" s="58" t="s">
        <v>117</v>
      </c>
      <c r="B309" s="90" t="s">
        <v>62</v>
      </c>
      <c r="C309" s="7" t="s">
        <v>8</v>
      </c>
      <c r="D309" s="72" t="s">
        <v>70</v>
      </c>
      <c r="E309" s="115" t="s">
        <v>126</v>
      </c>
      <c r="F309" s="98"/>
      <c r="G309" s="85">
        <f>SUBTOTAL(9,G310:G312)</f>
        <v>6315</v>
      </c>
      <c r="H309" s="79"/>
      <c r="I309" s="85">
        <f>SUBTOTAL(9,I310:I312)</f>
        <v>5425</v>
      </c>
      <c r="J309" s="79"/>
      <c r="K309" s="147">
        <f t="shared" ref="K309:K310" si="119">G309-I309</f>
        <v>890</v>
      </c>
      <c r="L309" s="147"/>
      <c r="M309" s="148">
        <f t="shared" si="113"/>
        <v>85.9</v>
      </c>
      <c r="N309" s="148"/>
    </row>
    <row r="310" spans="1:14" ht="54">
      <c r="A310" s="58" t="s">
        <v>82</v>
      </c>
      <c r="B310" s="90" t="s">
        <v>62</v>
      </c>
      <c r="C310" s="7" t="s">
        <v>8</v>
      </c>
      <c r="D310" s="72" t="s">
        <v>70</v>
      </c>
      <c r="E310" s="115" t="s">
        <v>126</v>
      </c>
      <c r="F310" s="98" t="s">
        <v>79</v>
      </c>
      <c r="G310" s="86">
        <v>5620</v>
      </c>
      <c r="H310" s="80"/>
      <c r="I310" s="86">
        <v>5045</v>
      </c>
      <c r="J310" s="80"/>
      <c r="K310" s="150">
        <f t="shared" si="119"/>
        <v>575</v>
      </c>
      <c r="L310" s="150"/>
      <c r="M310" s="151">
        <f t="shared" si="113"/>
        <v>89.8</v>
      </c>
      <c r="N310" s="151"/>
    </row>
    <row r="311" spans="1:14" ht="54">
      <c r="A311" s="58" t="s">
        <v>83</v>
      </c>
      <c r="B311" s="90" t="s">
        <v>62</v>
      </c>
      <c r="C311" s="7" t="s">
        <v>8</v>
      </c>
      <c r="D311" s="72" t="s">
        <v>70</v>
      </c>
      <c r="E311" s="115" t="s">
        <v>126</v>
      </c>
      <c r="F311" s="98" t="s">
        <v>80</v>
      </c>
      <c r="G311" s="86">
        <v>676</v>
      </c>
      <c r="H311" s="80"/>
      <c r="I311" s="86">
        <v>377</v>
      </c>
      <c r="J311" s="80"/>
      <c r="K311" s="150">
        <f t="shared" ref="K311:L315" si="120">G311-I311</f>
        <v>299</v>
      </c>
      <c r="L311" s="150"/>
      <c r="M311" s="151">
        <f t="shared" ref="M311:M315" si="121">ROUND(I311/G311*100,1)</f>
        <v>55.8</v>
      </c>
      <c r="N311" s="151"/>
    </row>
    <row r="312" spans="1:14" ht="36">
      <c r="A312" s="58" t="s">
        <v>84</v>
      </c>
      <c r="B312" s="90" t="s">
        <v>62</v>
      </c>
      <c r="C312" s="7" t="s">
        <v>8</v>
      </c>
      <c r="D312" s="72" t="s">
        <v>70</v>
      </c>
      <c r="E312" s="115" t="s">
        <v>126</v>
      </c>
      <c r="F312" s="98" t="s">
        <v>81</v>
      </c>
      <c r="G312" s="86">
        <v>19</v>
      </c>
      <c r="H312" s="80"/>
      <c r="I312" s="86">
        <v>3</v>
      </c>
      <c r="J312" s="80"/>
      <c r="K312" s="150">
        <f t="shared" si="120"/>
        <v>16</v>
      </c>
      <c r="L312" s="150"/>
      <c r="M312" s="151">
        <f t="shared" si="121"/>
        <v>15.8</v>
      </c>
      <c r="N312" s="151"/>
    </row>
    <row r="313" spans="1:14" ht="26.25" customHeight="1">
      <c r="A313" s="61" t="s">
        <v>16</v>
      </c>
      <c r="B313" s="91" t="s">
        <v>62</v>
      </c>
      <c r="C313" s="9" t="s">
        <v>14</v>
      </c>
      <c r="D313" s="73"/>
      <c r="E313" s="9"/>
      <c r="F313" s="99"/>
      <c r="G313" s="87">
        <f>SUBTOTAL(9,G314:G319)</f>
        <v>60142</v>
      </c>
      <c r="H313" s="87">
        <f>SUBTOTAL(9,H314:H319)</f>
        <v>37766</v>
      </c>
      <c r="I313" s="87">
        <f>SUBTOTAL(9,I314:I319)</f>
        <v>59240</v>
      </c>
      <c r="J313" s="87">
        <f>SUBTOTAL(9,J314:J319)</f>
        <v>37765</v>
      </c>
      <c r="K313" s="153">
        <f t="shared" si="120"/>
        <v>902</v>
      </c>
      <c r="L313" s="153">
        <f t="shared" si="120"/>
        <v>1</v>
      </c>
      <c r="M313" s="154">
        <f t="shared" si="121"/>
        <v>98.5</v>
      </c>
      <c r="N313" s="154">
        <f t="shared" ref="N313:N315" si="122">ROUND(J313/H313*100,1)</f>
        <v>100</v>
      </c>
    </row>
    <row r="314" spans="1:14" ht="47.25" customHeight="1">
      <c r="A314" s="58" t="s">
        <v>75</v>
      </c>
      <c r="B314" s="90" t="s">
        <v>62</v>
      </c>
      <c r="C314" s="7" t="s">
        <v>14</v>
      </c>
      <c r="D314" s="72" t="s">
        <v>29</v>
      </c>
      <c r="E314" s="7"/>
      <c r="F314" s="98"/>
      <c r="G314" s="85">
        <f>SUBTOTAL(9,G315:G316)</f>
        <v>59264</v>
      </c>
      <c r="H314" s="85">
        <f>SUBTOTAL(9,H315:H316)</f>
        <v>37766</v>
      </c>
      <c r="I314" s="85">
        <f>SUBTOTAL(9,I315:I316)</f>
        <v>58370</v>
      </c>
      <c r="J314" s="85">
        <f>SUBTOTAL(9,J315:J316)</f>
        <v>37765</v>
      </c>
      <c r="K314" s="147">
        <f t="shared" si="120"/>
        <v>894</v>
      </c>
      <c r="L314" s="147">
        <f t="shared" si="120"/>
        <v>1</v>
      </c>
      <c r="M314" s="148">
        <f t="shared" si="121"/>
        <v>98.5</v>
      </c>
      <c r="N314" s="148">
        <f t="shared" si="122"/>
        <v>100</v>
      </c>
    </row>
    <row r="315" spans="1:14" ht="83.25" customHeight="1">
      <c r="A315" s="59" t="s">
        <v>113</v>
      </c>
      <c r="B315" s="90" t="s">
        <v>62</v>
      </c>
      <c r="C315" s="7" t="s">
        <v>14</v>
      </c>
      <c r="D315" s="72" t="s">
        <v>29</v>
      </c>
      <c r="E315" s="115" t="s">
        <v>137</v>
      </c>
      <c r="F315" s="98"/>
      <c r="G315" s="85">
        <f>SUBTOTAL(9,G316)</f>
        <v>59264</v>
      </c>
      <c r="H315" s="85">
        <f>SUBTOTAL(9,H316)</f>
        <v>37766</v>
      </c>
      <c r="I315" s="85">
        <f>SUBTOTAL(9,I316)</f>
        <v>58370</v>
      </c>
      <c r="J315" s="85">
        <f>SUBTOTAL(9,J316)</f>
        <v>37765</v>
      </c>
      <c r="K315" s="147">
        <f t="shared" si="120"/>
        <v>894</v>
      </c>
      <c r="L315" s="147">
        <f t="shared" si="120"/>
        <v>1</v>
      </c>
      <c r="M315" s="148">
        <f t="shared" si="121"/>
        <v>98.5</v>
      </c>
      <c r="N315" s="148">
        <f t="shared" si="122"/>
        <v>100</v>
      </c>
    </row>
    <row r="316" spans="1:14" ht="56.25" customHeight="1">
      <c r="A316" s="58" t="s">
        <v>83</v>
      </c>
      <c r="B316" s="90" t="s">
        <v>62</v>
      </c>
      <c r="C316" s="7" t="s">
        <v>14</v>
      </c>
      <c r="D316" s="72" t="s">
        <v>29</v>
      </c>
      <c r="E316" s="115" t="s">
        <v>137</v>
      </c>
      <c r="F316" s="98" t="s">
        <v>80</v>
      </c>
      <c r="G316" s="86">
        <v>59264</v>
      </c>
      <c r="H316" s="80">
        <v>37766</v>
      </c>
      <c r="I316" s="86">
        <v>58370</v>
      </c>
      <c r="J316" s="80">
        <v>37765</v>
      </c>
      <c r="K316" s="150">
        <f t="shared" ref="K316:L318" si="123">G316-I316</f>
        <v>894</v>
      </c>
      <c r="L316" s="150">
        <f t="shared" si="123"/>
        <v>1</v>
      </c>
      <c r="M316" s="151">
        <f t="shared" ref="M316:M318" si="124">ROUND(I316/G316*100,1)</f>
        <v>98.5</v>
      </c>
      <c r="N316" s="151">
        <f t="shared" ref="N316" si="125">ROUND(J316/H316*100,1)</f>
        <v>100</v>
      </c>
    </row>
    <row r="317" spans="1:14" s="15" customFormat="1" ht="36">
      <c r="A317" s="62" t="s">
        <v>17</v>
      </c>
      <c r="B317" s="90" t="s">
        <v>62</v>
      </c>
      <c r="C317" s="7" t="s">
        <v>14</v>
      </c>
      <c r="D317" s="72" t="s">
        <v>15</v>
      </c>
      <c r="E317" s="7"/>
      <c r="F317" s="98"/>
      <c r="G317" s="85">
        <f>SUBTOTAL(9,G318:G319)</f>
        <v>878</v>
      </c>
      <c r="H317" s="79"/>
      <c r="I317" s="85">
        <f>SUBTOTAL(9,I318:I319)</f>
        <v>870</v>
      </c>
      <c r="J317" s="79"/>
      <c r="K317" s="147">
        <f t="shared" si="123"/>
        <v>8</v>
      </c>
      <c r="L317" s="147"/>
      <c r="M317" s="148">
        <f t="shared" si="124"/>
        <v>99.1</v>
      </c>
      <c r="N317" s="148"/>
    </row>
    <row r="318" spans="1:14" s="15" customFormat="1" ht="72">
      <c r="A318" s="116" t="s">
        <v>162</v>
      </c>
      <c r="B318" s="90" t="s">
        <v>62</v>
      </c>
      <c r="C318" s="7" t="s">
        <v>14</v>
      </c>
      <c r="D318" s="72" t="s">
        <v>15</v>
      </c>
      <c r="E318" s="115" t="s">
        <v>149</v>
      </c>
      <c r="F318" s="98"/>
      <c r="G318" s="85">
        <f>SUBTOTAL(9,G319)</f>
        <v>878</v>
      </c>
      <c r="H318" s="79"/>
      <c r="I318" s="85">
        <f>SUBTOTAL(9,I319)</f>
        <v>870</v>
      </c>
      <c r="J318" s="79"/>
      <c r="K318" s="147">
        <f t="shared" si="123"/>
        <v>8</v>
      </c>
      <c r="L318" s="147"/>
      <c r="M318" s="148">
        <f t="shared" si="124"/>
        <v>99.1</v>
      </c>
      <c r="N318" s="148"/>
    </row>
    <row r="319" spans="1:14" s="15" customFormat="1" ht="54">
      <c r="A319" s="58" t="s">
        <v>83</v>
      </c>
      <c r="B319" s="90" t="s">
        <v>62</v>
      </c>
      <c r="C319" s="7" t="s">
        <v>14</v>
      </c>
      <c r="D319" s="72" t="s">
        <v>15</v>
      </c>
      <c r="E319" s="115" t="s">
        <v>149</v>
      </c>
      <c r="F319" s="98" t="s">
        <v>80</v>
      </c>
      <c r="G319" s="86">
        <v>878</v>
      </c>
      <c r="H319" s="80"/>
      <c r="I319" s="86">
        <v>870</v>
      </c>
      <c r="J319" s="80"/>
      <c r="K319" s="150">
        <f t="shared" ref="K319:K322" si="126">G319-I319</f>
        <v>8</v>
      </c>
      <c r="L319" s="150"/>
      <c r="M319" s="151">
        <f t="shared" ref="M319:M322" si="127">ROUND(I319/G319*100,1)</f>
        <v>99.1</v>
      </c>
      <c r="N319" s="151"/>
    </row>
    <row r="320" spans="1:14" ht="23.25" customHeight="1">
      <c r="A320" s="61" t="s">
        <v>32</v>
      </c>
      <c r="B320" s="91" t="s">
        <v>62</v>
      </c>
      <c r="C320" s="9" t="s">
        <v>33</v>
      </c>
      <c r="D320" s="73"/>
      <c r="E320" s="9"/>
      <c r="F320" s="99"/>
      <c r="G320" s="87">
        <f>SUBTOTAL(9,G321:G339)</f>
        <v>36461</v>
      </c>
      <c r="H320" s="87">
        <f t="shared" ref="H320:J320" si="128">SUBTOTAL(9,H321:H339)</f>
        <v>2617</v>
      </c>
      <c r="I320" s="87">
        <f>SUBTOTAL(9,I321:I339)</f>
        <v>35546</v>
      </c>
      <c r="J320" s="87">
        <f t="shared" si="128"/>
        <v>2614</v>
      </c>
      <c r="K320" s="153">
        <f t="shared" si="126"/>
        <v>915</v>
      </c>
      <c r="L320" s="153">
        <f t="shared" ref="L320" si="129">H320-J320</f>
        <v>3</v>
      </c>
      <c r="M320" s="154">
        <f t="shared" si="127"/>
        <v>97.5</v>
      </c>
      <c r="N320" s="154">
        <f t="shared" ref="N320" si="130">ROUND(J320/H320*100,1)</f>
        <v>99.9</v>
      </c>
    </row>
    <row r="321" spans="1:14" ht="23.25" customHeight="1">
      <c r="A321" s="58" t="s">
        <v>69</v>
      </c>
      <c r="B321" s="90" t="s">
        <v>62</v>
      </c>
      <c r="C321" s="7" t="s">
        <v>33</v>
      </c>
      <c r="D321" s="72" t="s">
        <v>8</v>
      </c>
      <c r="E321" s="7"/>
      <c r="F321" s="98"/>
      <c r="G321" s="85">
        <f>SUBTOTAL(9,G322:G324)</f>
        <v>8088</v>
      </c>
      <c r="H321" s="85"/>
      <c r="I321" s="85">
        <f>SUBTOTAL(9,I322:I324)</f>
        <v>8087</v>
      </c>
      <c r="J321" s="85"/>
      <c r="K321" s="147">
        <f t="shared" si="126"/>
        <v>1</v>
      </c>
      <c r="L321" s="147"/>
      <c r="M321" s="148">
        <f t="shared" si="127"/>
        <v>100</v>
      </c>
      <c r="N321" s="148"/>
    </row>
    <row r="322" spans="1:14" ht="23.25" customHeight="1">
      <c r="A322" s="59" t="s">
        <v>112</v>
      </c>
      <c r="B322" s="90" t="s">
        <v>62</v>
      </c>
      <c r="C322" s="7" t="s">
        <v>33</v>
      </c>
      <c r="D322" s="72" t="s">
        <v>8</v>
      </c>
      <c r="E322" s="115" t="s">
        <v>136</v>
      </c>
      <c r="F322" s="98"/>
      <c r="G322" s="85">
        <f>SUBTOTAL(9,G323:G324)</f>
        <v>8088</v>
      </c>
      <c r="H322" s="85"/>
      <c r="I322" s="85">
        <f>SUBTOTAL(9,I323:I324)</f>
        <v>8087</v>
      </c>
      <c r="J322" s="85"/>
      <c r="K322" s="147">
        <f t="shared" si="126"/>
        <v>1</v>
      </c>
      <c r="L322" s="147"/>
      <c r="M322" s="148">
        <f t="shared" si="127"/>
        <v>100</v>
      </c>
      <c r="N322" s="148"/>
    </row>
    <row r="323" spans="1:14" ht="54">
      <c r="A323" s="58" t="s">
        <v>83</v>
      </c>
      <c r="B323" s="90" t="s">
        <v>62</v>
      </c>
      <c r="C323" s="7" t="s">
        <v>33</v>
      </c>
      <c r="D323" s="72" t="s">
        <v>8</v>
      </c>
      <c r="E323" s="115" t="s">
        <v>136</v>
      </c>
      <c r="F323" s="98" t="s">
        <v>80</v>
      </c>
      <c r="G323" s="86">
        <v>100</v>
      </c>
      <c r="H323" s="80"/>
      <c r="I323" s="86">
        <v>99</v>
      </c>
      <c r="J323" s="80"/>
      <c r="K323" s="150">
        <f t="shared" ref="K323:K326" si="131">G323-I323</f>
        <v>1</v>
      </c>
      <c r="L323" s="150"/>
      <c r="M323" s="151">
        <f t="shared" ref="M323:M326" si="132">ROUND(I323/G323*100,1)</f>
        <v>99</v>
      </c>
      <c r="N323" s="151"/>
    </row>
    <row r="324" spans="1:14" ht="72">
      <c r="A324" s="58" t="s">
        <v>90</v>
      </c>
      <c r="B324" s="90" t="s">
        <v>62</v>
      </c>
      <c r="C324" s="7" t="s">
        <v>33</v>
      </c>
      <c r="D324" s="72" t="s">
        <v>8</v>
      </c>
      <c r="E324" s="115" t="s">
        <v>136</v>
      </c>
      <c r="F324" s="98" t="s">
        <v>89</v>
      </c>
      <c r="G324" s="86">
        <v>7988</v>
      </c>
      <c r="H324" s="80"/>
      <c r="I324" s="86">
        <v>7988</v>
      </c>
      <c r="J324" s="80"/>
      <c r="K324" s="150"/>
      <c r="L324" s="150"/>
      <c r="M324" s="151">
        <f t="shared" si="132"/>
        <v>100</v>
      </c>
      <c r="N324" s="151"/>
    </row>
    <row r="325" spans="1:14">
      <c r="A325" s="58" t="s">
        <v>34</v>
      </c>
      <c r="B325" s="90" t="s">
        <v>62</v>
      </c>
      <c r="C325" s="7" t="s">
        <v>33</v>
      </c>
      <c r="D325" s="72" t="s">
        <v>9</v>
      </c>
      <c r="E325" s="7"/>
      <c r="F325" s="98"/>
      <c r="G325" s="85">
        <f>SUBTOTAL(9,G326:G333)</f>
        <v>13604</v>
      </c>
      <c r="H325" s="85">
        <f>SUBTOTAL(9,H326:H333)</f>
        <v>2617</v>
      </c>
      <c r="I325" s="85">
        <f>SUBTOTAL(9,I326:I333)</f>
        <v>13439</v>
      </c>
      <c r="J325" s="85">
        <f>SUBTOTAL(9,J326:J333)</f>
        <v>2614</v>
      </c>
      <c r="K325" s="147">
        <f t="shared" si="131"/>
        <v>165</v>
      </c>
      <c r="L325" s="147">
        <f t="shared" ref="L325" si="133">H325-J325</f>
        <v>3</v>
      </c>
      <c r="M325" s="148">
        <f t="shared" si="132"/>
        <v>98.8</v>
      </c>
      <c r="N325" s="148">
        <f t="shared" ref="N325" si="134">ROUND(J325/H325*100,1)</f>
        <v>99.9</v>
      </c>
    </row>
    <row r="326" spans="1:14" s="14" customFormat="1" ht="90">
      <c r="A326" s="117" t="s">
        <v>153</v>
      </c>
      <c r="B326" s="90" t="s">
        <v>62</v>
      </c>
      <c r="C326" s="7" t="s">
        <v>33</v>
      </c>
      <c r="D326" s="72" t="s">
        <v>9</v>
      </c>
      <c r="E326" s="115" t="s">
        <v>128</v>
      </c>
      <c r="F326" s="98"/>
      <c r="G326" s="142">
        <f>SUBTOTAL(9,G327:G328)</f>
        <v>258</v>
      </c>
      <c r="H326" s="85"/>
      <c r="I326" s="142">
        <f>SUBTOTAL(9,I327:I328)</f>
        <v>255</v>
      </c>
      <c r="J326" s="85"/>
      <c r="K326" s="147">
        <f t="shared" si="131"/>
        <v>3</v>
      </c>
      <c r="L326" s="147"/>
      <c r="M326" s="148">
        <f t="shared" si="132"/>
        <v>98.8</v>
      </c>
      <c r="N326" s="148"/>
    </row>
    <row r="327" spans="1:14" s="14" customFormat="1" ht="57" customHeight="1">
      <c r="A327" s="58" t="s">
        <v>83</v>
      </c>
      <c r="B327" s="90" t="s">
        <v>62</v>
      </c>
      <c r="C327" s="7" t="s">
        <v>33</v>
      </c>
      <c r="D327" s="72" t="s">
        <v>9</v>
      </c>
      <c r="E327" s="115" t="s">
        <v>128</v>
      </c>
      <c r="F327" s="98" t="s">
        <v>80</v>
      </c>
      <c r="G327" s="86">
        <v>100</v>
      </c>
      <c r="H327" s="80"/>
      <c r="I327" s="86">
        <v>99</v>
      </c>
      <c r="J327" s="80"/>
      <c r="K327" s="150">
        <f t="shared" ref="K327:K329" si="135">G327-I327</f>
        <v>1</v>
      </c>
      <c r="L327" s="150"/>
      <c r="M327" s="151">
        <f t="shared" ref="M327:M329" si="136">ROUND(I327/G327*100,1)</f>
        <v>99</v>
      </c>
      <c r="N327" s="151"/>
    </row>
    <row r="328" spans="1:14" s="14" customFormat="1">
      <c r="A328" s="64" t="s">
        <v>56</v>
      </c>
      <c r="B328" s="90" t="s">
        <v>62</v>
      </c>
      <c r="C328" s="7" t="s">
        <v>33</v>
      </c>
      <c r="D328" s="72" t="s">
        <v>9</v>
      </c>
      <c r="E328" s="115" t="s">
        <v>128</v>
      </c>
      <c r="F328" s="98" t="s">
        <v>97</v>
      </c>
      <c r="G328" s="86">
        <v>158</v>
      </c>
      <c r="H328" s="80"/>
      <c r="I328" s="86">
        <v>156</v>
      </c>
      <c r="J328" s="80"/>
      <c r="K328" s="150">
        <f t="shared" si="135"/>
        <v>2</v>
      </c>
      <c r="L328" s="150"/>
      <c r="M328" s="151">
        <f t="shared" si="136"/>
        <v>98.7</v>
      </c>
      <c r="N328" s="151"/>
    </row>
    <row r="329" spans="1:14" s="14" customFormat="1" ht="72">
      <c r="A329" s="58" t="s">
        <v>174</v>
      </c>
      <c r="B329" s="90" t="s">
        <v>62</v>
      </c>
      <c r="C329" s="7" t="s">
        <v>33</v>
      </c>
      <c r="D329" s="72" t="s">
        <v>9</v>
      </c>
      <c r="E329" s="115" t="s">
        <v>150</v>
      </c>
      <c r="F329" s="98"/>
      <c r="G329" s="85">
        <f>SUBTOTAL(9,G330:G331)</f>
        <v>12563</v>
      </c>
      <c r="H329" s="79">
        <f t="shared" ref="H329:J329" si="137">SUBTOTAL(9,H330:H331)</f>
        <v>2617</v>
      </c>
      <c r="I329" s="85">
        <f>SUBTOTAL(9,I330:I331)</f>
        <v>12401</v>
      </c>
      <c r="J329" s="79">
        <f t="shared" si="137"/>
        <v>2614</v>
      </c>
      <c r="K329" s="147">
        <f t="shared" si="135"/>
        <v>162</v>
      </c>
      <c r="L329" s="147">
        <f t="shared" ref="L329" si="138">H329-J329</f>
        <v>3</v>
      </c>
      <c r="M329" s="148">
        <f t="shared" si="136"/>
        <v>98.7</v>
      </c>
      <c r="N329" s="148">
        <f t="shared" ref="N329" si="139">ROUND(J329/H329*100,1)</f>
        <v>99.9</v>
      </c>
    </row>
    <row r="330" spans="1:14" s="14" customFormat="1" ht="54">
      <c r="A330" s="58" t="s">
        <v>83</v>
      </c>
      <c r="B330" s="90" t="s">
        <v>62</v>
      </c>
      <c r="C330" s="7" t="s">
        <v>33</v>
      </c>
      <c r="D330" s="72" t="s">
        <v>9</v>
      </c>
      <c r="E330" s="115" t="s">
        <v>150</v>
      </c>
      <c r="F330" s="98" t="s">
        <v>80</v>
      </c>
      <c r="G330" s="86">
        <v>12563</v>
      </c>
      <c r="H330" s="80">
        <v>2617</v>
      </c>
      <c r="I330" s="86">
        <v>12401</v>
      </c>
      <c r="J330" s="80">
        <v>2614</v>
      </c>
      <c r="K330" s="150">
        <f t="shared" ref="K330" si="140">G330-I330</f>
        <v>162</v>
      </c>
      <c r="L330" s="150">
        <f t="shared" ref="L330" si="141">H330-J330</f>
        <v>3</v>
      </c>
      <c r="M330" s="151">
        <f t="shared" ref="M330" si="142">ROUND(I330/G330*100,1)</f>
        <v>98.7</v>
      </c>
      <c r="N330" s="151">
        <f t="shared" ref="N330" si="143">ROUND(J330/H330*100,1)</f>
        <v>99.9</v>
      </c>
    </row>
    <row r="331" spans="1:14" s="14" customFormat="1" hidden="1">
      <c r="A331" s="64" t="s">
        <v>56</v>
      </c>
      <c r="B331" s="90" t="s">
        <v>62</v>
      </c>
      <c r="C331" s="7" t="s">
        <v>33</v>
      </c>
      <c r="D331" s="72" t="s">
        <v>9</v>
      </c>
      <c r="E331" s="115" t="s">
        <v>150</v>
      </c>
      <c r="F331" s="98" t="s">
        <v>97</v>
      </c>
      <c r="G331" s="86">
        <f>1000-1000</f>
        <v>0</v>
      </c>
      <c r="H331" s="80"/>
      <c r="I331" s="86">
        <f>1000-1000</f>
        <v>0</v>
      </c>
      <c r="J331" s="80"/>
    </row>
    <row r="332" spans="1:14" s="14" customFormat="1" ht="93.75" customHeight="1">
      <c r="A332" s="116" t="s">
        <v>162</v>
      </c>
      <c r="B332" s="90" t="s">
        <v>62</v>
      </c>
      <c r="C332" s="7" t="s">
        <v>33</v>
      </c>
      <c r="D332" s="72" t="s">
        <v>9</v>
      </c>
      <c r="E332" s="115" t="s">
        <v>149</v>
      </c>
      <c r="F332" s="98"/>
      <c r="G332" s="85">
        <f>SUBTOTAL(9,G333:G333)</f>
        <v>783</v>
      </c>
      <c r="H332" s="83"/>
      <c r="I332" s="85">
        <f>SUBTOTAL(9,I333:I333)</f>
        <v>783</v>
      </c>
      <c r="J332" s="83"/>
      <c r="K332" s="147">
        <f t="shared" ref="K332" si="144">G332-I332</f>
        <v>0</v>
      </c>
      <c r="L332" s="147"/>
      <c r="M332" s="148">
        <f t="shared" ref="M332" si="145">ROUND(I332/G332*100,1)</f>
        <v>100</v>
      </c>
      <c r="N332" s="148"/>
    </row>
    <row r="333" spans="1:14" s="14" customFormat="1" ht="54">
      <c r="A333" s="58" t="s">
        <v>83</v>
      </c>
      <c r="B333" s="90" t="s">
        <v>62</v>
      </c>
      <c r="C333" s="7" t="s">
        <v>33</v>
      </c>
      <c r="D333" s="72" t="s">
        <v>9</v>
      </c>
      <c r="E333" s="115" t="s">
        <v>149</v>
      </c>
      <c r="F333" s="98" t="s">
        <v>80</v>
      </c>
      <c r="G333" s="86">
        <v>783</v>
      </c>
      <c r="H333" s="80"/>
      <c r="I333" s="86">
        <v>783</v>
      </c>
      <c r="J333" s="80"/>
      <c r="K333" s="150">
        <f t="shared" ref="K333:K335" si="146">G333-I333</f>
        <v>0</v>
      </c>
      <c r="L333" s="150"/>
      <c r="M333" s="151">
        <f t="shared" ref="M333:M335" si="147">ROUND(I333/G333*100,1)</f>
        <v>100</v>
      </c>
      <c r="N333" s="151"/>
    </row>
    <row r="334" spans="1:14" s="14" customFormat="1">
      <c r="A334" s="58" t="s">
        <v>35</v>
      </c>
      <c r="B334" s="90" t="s">
        <v>62</v>
      </c>
      <c r="C334" s="7" t="s">
        <v>33</v>
      </c>
      <c r="D334" s="72" t="s">
        <v>10</v>
      </c>
      <c r="E334" s="7"/>
      <c r="F334" s="98"/>
      <c r="G334" s="85">
        <f>SUBTOTAL(9,G335:G339)</f>
        <v>14769</v>
      </c>
      <c r="H334" s="85"/>
      <c r="I334" s="85">
        <f>SUBTOTAL(9,I335:I339)</f>
        <v>14020</v>
      </c>
      <c r="J334" s="85"/>
      <c r="K334" s="147">
        <f t="shared" si="146"/>
        <v>749</v>
      </c>
      <c r="L334" s="147"/>
      <c r="M334" s="148">
        <f t="shared" si="147"/>
        <v>94.9</v>
      </c>
      <c r="N334" s="148"/>
    </row>
    <row r="335" spans="1:14" s="14" customFormat="1" ht="72">
      <c r="A335" s="64" t="s">
        <v>182</v>
      </c>
      <c r="B335" s="90" t="s">
        <v>62</v>
      </c>
      <c r="C335" s="7" t="s">
        <v>33</v>
      </c>
      <c r="D335" s="72" t="s">
        <v>10</v>
      </c>
      <c r="E335" s="115" t="s">
        <v>136</v>
      </c>
      <c r="F335" s="98"/>
      <c r="G335" s="85">
        <f>SUBTOTAL(9,G336:G337)</f>
        <v>12513</v>
      </c>
      <c r="H335" s="79"/>
      <c r="I335" s="85">
        <f>SUBTOTAL(9,I336:I337)</f>
        <v>12210</v>
      </c>
      <c r="J335" s="79"/>
      <c r="K335" s="147">
        <f t="shared" si="146"/>
        <v>303</v>
      </c>
      <c r="L335" s="147"/>
      <c r="M335" s="148">
        <f t="shared" si="147"/>
        <v>97.6</v>
      </c>
      <c r="N335" s="148"/>
    </row>
    <row r="336" spans="1:14" s="14" customFormat="1" ht="54">
      <c r="A336" s="58" t="s">
        <v>83</v>
      </c>
      <c r="B336" s="90" t="s">
        <v>62</v>
      </c>
      <c r="C336" s="7" t="s">
        <v>33</v>
      </c>
      <c r="D336" s="72" t="s">
        <v>10</v>
      </c>
      <c r="E336" s="115" t="s">
        <v>136</v>
      </c>
      <c r="F336" s="98" t="s">
        <v>80</v>
      </c>
      <c r="G336" s="86">
        <v>4061</v>
      </c>
      <c r="H336" s="80"/>
      <c r="I336" s="86">
        <v>3759</v>
      </c>
      <c r="J336" s="80"/>
      <c r="K336" s="150">
        <f t="shared" ref="K336:K338" si="148">G336-I336</f>
        <v>302</v>
      </c>
      <c r="L336" s="150"/>
      <c r="M336" s="151">
        <f t="shared" ref="M336:M338" si="149">ROUND(I336/G336*100,1)</f>
        <v>92.6</v>
      </c>
      <c r="N336" s="151"/>
    </row>
    <row r="337" spans="1:14" s="14" customFormat="1">
      <c r="A337" s="62" t="s">
        <v>56</v>
      </c>
      <c r="B337" s="90" t="s">
        <v>62</v>
      </c>
      <c r="C337" s="7" t="s">
        <v>33</v>
      </c>
      <c r="D337" s="72" t="s">
        <v>10</v>
      </c>
      <c r="E337" s="115" t="s">
        <v>136</v>
      </c>
      <c r="F337" s="98" t="s">
        <v>97</v>
      </c>
      <c r="G337" s="86">
        <v>8452</v>
      </c>
      <c r="H337" s="80"/>
      <c r="I337" s="86">
        <v>8451</v>
      </c>
      <c r="J337" s="80"/>
      <c r="K337" s="150"/>
      <c r="L337" s="150"/>
      <c r="M337" s="151">
        <f t="shared" si="149"/>
        <v>100</v>
      </c>
      <c r="N337" s="151"/>
    </row>
    <row r="338" spans="1:14" s="14" customFormat="1" ht="72">
      <c r="A338" s="64" t="s">
        <v>181</v>
      </c>
      <c r="B338" s="90" t="s">
        <v>62</v>
      </c>
      <c r="C338" s="7" t="s">
        <v>33</v>
      </c>
      <c r="D338" s="72" t="s">
        <v>10</v>
      </c>
      <c r="E338" s="115" t="s">
        <v>180</v>
      </c>
      <c r="F338" s="98"/>
      <c r="G338" s="85">
        <f>SUBTOTAL(9,G339:G340)</f>
        <v>2256</v>
      </c>
      <c r="H338" s="85"/>
      <c r="I338" s="85">
        <f>SUBTOTAL(9,I339:I340)</f>
        <v>1810</v>
      </c>
      <c r="J338" s="85"/>
      <c r="K338" s="147">
        <f t="shared" si="148"/>
        <v>446</v>
      </c>
      <c r="L338" s="147"/>
      <c r="M338" s="148">
        <f t="shared" si="149"/>
        <v>80.2</v>
      </c>
      <c r="N338" s="148"/>
    </row>
    <row r="339" spans="1:14" s="14" customFormat="1" ht="54">
      <c r="A339" s="58" t="s">
        <v>83</v>
      </c>
      <c r="B339" s="90" t="s">
        <v>62</v>
      </c>
      <c r="C339" s="7" t="s">
        <v>33</v>
      </c>
      <c r="D339" s="72" t="s">
        <v>10</v>
      </c>
      <c r="E339" s="115" t="s">
        <v>180</v>
      </c>
      <c r="F339" s="98" t="s">
        <v>80</v>
      </c>
      <c r="G339" s="86">
        <v>2256</v>
      </c>
      <c r="H339" s="80"/>
      <c r="I339" s="86">
        <v>1810</v>
      </c>
      <c r="J339" s="80"/>
      <c r="K339" s="150">
        <f t="shared" ref="K339:K342" si="150">G339-I339</f>
        <v>446</v>
      </c>
      <c r="L339" s="150"/>
      <c r="M339" s="151">
        <f t="shared" ref="M339:M342" si="151">ROUND(I339/G339*100,1)</f>
        <v>80.2</v>
      </c>
      <c r="N339" s="151"/>
    </row>
    <row r="340" spans="1:14" s="14" customFormat="1" hidden="1">
      <c r="A340" s="61" t="s">
        <v>38</v>
      </c>
      <c r="B340" s="91" t="s">
        <v>62</v>
      </c>
      <c r="C340" s="9" t="s">
        <v>37</v>
      </c>
      <c r="D340" s="73"/>
      <c r="E340" s="9"/>
      <c r="F340" s="99"/>
      <c r="G340" s="87">
        <f>SUBTOTAL(9,G341:G343)</f>
        <v>0</v>
      </c>
      <c r="H340" s="81"/>
      <c r="I340" s="87">
        <f>SUBTOTAL(9,I341:I343)</f>
        <v>0</v>
      </c>
      <c r="J340" s="81"/>
      <c r="K340" s="153">
        <f t="shared" si="150"/>
        <v>0</v>
      </c>
      <c r="L340" s="153">
        <f t="shared" ref="L340:L342" si="152">H340-J340</f>
        <v>0</v>
      </c>
      <c r="M340" s="154" t="e">
        <f t="shared" si="151"/>
        <v>#DIV/0!</v>
      </c>
      <c r="N340" s="154" t="e">
        <f t="shared" ref="N340:N342" si="153">ROUND(J340/H340*100,1)</f>
        <v>#DIV/0!</v>
      </c>
    </row>
    <row r="341" spans="1:14" s="14" customFormat="1" ht="36" hidden="1">
      <c r="A341" s="58" t="s">
        <v>39</v>
      </c>
      <c r="B341" s="90" t="s">
        <v>62</v>
      </c>
      <c r="C341" s="7" t="s">
        <v>37</v>
      </c>
      <c r="D341" s="72" t="s">
        <v>33</v>
      </c>
      <c r="E341" s="7"/>
      <c r="F341" s="98"/>
      <c r="G341" s="85">
        <f>SUBTOTAL(9,G342:G343)</f>
        <v>0</v>
      </c>
      <c r="H341" s="85"/>
      <c r="I341" s="85">
        <f>SUBTOTAL(9,I342:I343)</f>
        <v>0</v>
      </c>
      <c r="J341" s="85"/>
      <c r="K341" s="147">
        <f t="shared" si="150"/>
        <v>0</v>
      </c>
      <c r="L341" s="147">
        <f t="shared" si="152"/>
        <v>0</v>
      </c>
      <c r="M341" s="148" t="e">
        <f t="shared" si="151"/>
        <v>#DIV/0!</v>
      </c>
      <c r="N341" s="148" t="e">
        <f t="shared" si="153"/>
        <v>#DIV/0!</v>
      </c>
    </row>
    <row r="342" spans="1:14" s="14" customFormat="1" ht="72" hidden="1">
      <c r="A342" s="59" t="s">
        <v>171</v>
      </c>
      <c r="B342" s="90" t="s">
        <v>62</v>
      </c>
      <c r="C342" s="7" t="s">
        <v>37</v>
      </c>
      <c r="D342" s="72" t="s">
        <v>33</v>
      </c>
      <c r="E342" s="7" t="s">
        <v>139</v>
      </c>
      <c r="F342" s="98"/>
      <c r="G342" s="85">
        <f>SUBTOTAL(9,G343)</f>
        <v>0</v>
      </c>
      <c r="H342" s="85"/>
      <c r="I342" s="85">
        <f>SUBTOTAL(9,I343)</f>
        <v>0</v>
      </c>
      <c r="J342" s="85"/>
      <c r="K342" s="147">
        <f t="shared" si="150"/>
        <v>0</v>
      </c>
      <c r="L342" s="147">
        <f t="shared" si="152"/>
        <v>0</v>
      </c>
      <c r="M342" s="148" t="e">
        <f t="shared" si="151"/>
        <v>#DIV/0!</v>
      </c>
      <c r="N342" s="148" t="e">
        <f t="shared" si="153"/>
        <v>#DIV/0!</v>
      </c>
    </row>
    <row r="343" spans="1:14" s="14" customFormat="1" ht="54" hidden="1">
      <c r="A343" s="58" t="s">
        <v>83</v>
      </c>
      <c r="B343" s="90" t="s">
        <v>62</v>
      </c>
      <c r="C343" s="7" t="s">
        <v>37</v>
      </c>
      <c r="D343" s="72" t="s">
        <v>33</v>
      </c>
      <c r="E343" s="7" t="s">
        <v>139</v>
      </c>
      <c r="F343" s="98" t="s">
        <v>80</v>
      </c>
      <c r="G343" s="86"/>
      <c r="H343" s="80"/>
      <c r="I343" s="86"/>
      <c r="J343" s="80"/>
      <c r="K343" s="150">
        <f t="shared" ref="K343:K350" si="154">G343-I343</f>
        <v>0</v>
      </c>
      <c r="L343" s="150">
        <f t="shared" ref="L343:L350" si="155">H343-J343</f>
        <v>0</v>
      </c>
      <c r="M343" s="151" t="e">
        <f t="shared" ref="M343:M350" si="156">ROUND(I343/G343*100,1)</f>
        <v>#DIV/0!</v>
      </c>
      <c r="N343" s="151" t="e">
        <f t="shared" ref="N343:N350" si="157">ROUND(J343/H343*100,1)</f>
        <v>#DIV/0!</v>
      </c>
    </row>
    <row r="344" spans="1:14" ht="27.75" customHeight="1">
      <c r="A344" s="61" t="s">
        <v>40</v>
      </c>
      <c r="B344" s="91" t="s">
        <v>62</v>
      </c>
      <c r="C344" s="9" t="s">
        <v>22</v>
      </c>
      <c r="D344" s="73"/>
      <c r="E344" s="9"/>
      <c r="F344" s="99"/>
      <c r="G344" s="87">
        <f>SUBTOTAL(9,G345:G363)</f>
        <v>51438</v>
      </c>
      <c r="H344" s="87">
        <f>SUBTOTAL(9,H345:H363)</f>
        <v>29991</v>
      </c>
      <c r="I344" s="87">
        <f>SUBTOTAL(9,I345:I363)</f>
        <v>51328</v>
      </c>
      <c r="J344" s="87">
        <f>SUBTOTAL(9,J345:J363)</f>
        <v>29884</v>
      </c>
      <c r="K344" s="153">
        <f t="shared" si="154"/>
        <v>110</v>
      </c>
      <c r="L344" s="153">
        <f t="shared" si="155"/>
        <v>107</v>
      </c>
      <c r="M344" s="154">
        <f t="shared" si="156"/>
        <v>99.8</v>
      </c>
      <c r="N344" s="154">
        <f t="shared" si="157"/>
        <v>99.6</v>
      </c>
    </row>
    <row r="345" spans="1:14" ht="18" customHeight="1">
      <c r="A345" s="58" t="s">
        <v>41</v>
      </c>
      <c r="B345" s="90" t="s">
        <v>62</v>
      </c>
      <c r="C345" s="7" t="s">
        <v>22</v>
      </c>
      <c r="D345" s="72" t="s">
        <v>8</v>
      </c>
      <c r="E345" s="7"/>
      <c r="F345" s="98"/>
      <c r="G345" s="85">
        <f>SUBTOTAL(9,G346:G352)</f>
        <v>6043</v>
      </c>
      <c r="H345" s="85">
        <f>SUBTOTAL(9,H346:H352)</f>
        <v>965</v>
      </c>
      <c r="I345" s="85">
        <f>SUBTOTAL(9,I346:I352)</f>
        <v>5935</v>
      </c>
      <c r="J345" s="85">
        <f>SUBTOTAL(9,J346:J352)</f>
        <v>858</v>
      </c>
      <c r="K345" s="147">
        <f t="shared" si="154"/>
        <v>108</v>
      </c>
      <c r="L345" s="147">
        <f t="shared" si="155"/>
        <v>107</v>
      </c>
      <c r="M345" s="148">
        <f t="shared" si="156"/>
        <v>98.2</v>
      </c>
      <c r="N345" s="148">
        <f t="shared" si="157"/>
        <v>88.9</v>
      </c>
    </row>
    <row r="346" spans="1:14" ht="131.25" hidden="1" customHeight="1">
      <c r="A346" s="59" t="s">
        <v>114</v>
      </c>
      <c r="B346" s="90" t="s">
        <v>62</v>
      </c>
      <c r="C346" s="7" t="s">
        <v>22</v>
      </c>
      <c r="D346" s="72" t="s">
        <v>8</v>
      </c>
      <c r="E346" s="7" t="s">
        <v>127</v>
      </c>
      <c r="F346" s="98"/>
      <c r="G346" s="85">
        <f>SUBTOTAL(9,G347)</f>
        <v>0</v>
      </c>
      <c r="H346" s="85"/>
      <c r="I346" s="85">
        <f>SUBTOTAL(9,I347)</f>
        <v>0</v>
      </c>
      <c r="J346" s="85"/>
      <c r="K346" s="147">
        <f t="shared" si="154"/>
        <v>0</v>
      </c>
      <c r="L346" s="147">
        <f t="shared" si="155"/>
        <v>0</v>
      </c>
      <c r="M346" s="148" t="e">
        <f t="shared" si="156"/>
        <v>#DIV/0!</v>
      </c>
      <c r="N346" s="148" t="e">
        <f t="shared" si="157"/>
        <v>#DIV/0!</v>
      </c>
    </row>
    <row r="347" spans="1:14" ht="54" hidden="1">
      <c r="A347" s="58" t="s">
        <v>83</v>
      </c>
      <c r="B347" s="90" t="s">
        <v>62</v>
      </c>
      <c r="C347" s="7" t="s">
        <v>22</v>
      </c>
      <c r="D347" s="72" t="s">
        <v>8</v>
      </c>
      <c r="E347" s="7" t="s">
        <v>127</v>
      </c>
      <c r="F347" s="98" t="s">
        <v>80</v>
      </c>
      <c r="G347" s="86"/>
      <c r="H347" s="80"/>
      <c r="I347" s="86"/>
      <c r="J347" s="80"/>
      <c r="K347" s="147">
        <f t="shared" si="154"/>
        <v>0</v>
      </c>
      <c r="L347" s="147">
        <f t="shared" si="155"/>
        <v>0</v>
      </c>
      <c r="M347" s="148" t="e">
        <f t="shared" si="156"/>
        <v>#DIV/0!</v>
      </c>
      <c r="N347" s="148" t="e">
        <f t="shared" si="157"/>
        <v>#DIV/0!</v>
      </c>
    </row>
    <row r="348" spans="1:14" ht="90" hidden="1">
      <c r="A348" s="117" t="s">
        <v>153</v>
      </c>
      <c r="B348" s="90" t="s">
        <v>62</v>
      </c>
      <c r="C348" s="7" t="s">
        <v>22</v>
      </c>
      <c r="D348" s="72" t="s">
        <v>8</v>
      </c>
      <c r="E348" s="7" t="s">
        <v>128</v>
      </c>
      <c r="F348" s="98"/>
      <c r="G348" s="85">
        <f>SUBTOTAL(9,G349:G349)</f>
        <v>0</v>
      </c>
      <c r="H348" s="79"/>
      <c r="I348" s="85">
        <f>SUBTOTAL(9,I349:I349)</f>
        <v>0</v>
      </c>
      <c r="J348" s="79"/>
      <c r="K348" s="147">
        <f t="shared" si="154"/>
        <v>0</v>
      </c>
      <c r="L348" s="147">
        <f t="shared" si="155"/>
        <v>0</v>
      </c>
      <c r="M348" s="148" t="e">
        <f t="shared" si="156"/>
        <v>#DIV/0!</v>
      </c>
      <c r="N348" s="148" t="e">
        <f t="shared" si="157"/>
        <v>#DIV/0!</v>
      </c>
    </row>
    <row r="349" spans="1:14" ht="54" hidden="1">
      <c r="A349" s="58" t="s">
        <v>83</v>
      </c>
      <c r="B349" s="90" t="s">
        <v>62</v>
      </c>
      <c r="C349" s="7" t="s">
        <v>22</v>
      </c>
      <c r="D349" s="72" t="s">
        <v>8</v>
      </c>
      <c r="E349" s="7" t="s">
        <v>128</v>
      </c>
      <c r="F349" s="98" t="s">
        <v>80</v>
      </c>
      <c r="G349" s="86">
        <f>500-500</f>
        <v>0</v>
      </c>
      <c r="H349" s="80"/>
      <c r="I349" s="86">
        <f>500-500</f>
        <v>0</v>
      </c>
      <c r="J349" s="80"/>
      <c r="K349" s="147">
        <f t="shared" si="154"/>
        <v>0</v>
      </c>
      <c r="L349" s="147">
        <f t="shared" si="155"/>
        <v>0</v>
      </c>
      <c r="M349" s="148" t="e">
        <f t="shared" si="156"/>
        <v>#DIV/0!</v>
      </c>
      <c r="N349" s="148" t="e">
        <f t="shared" si="157"/>
        <v>#DIV/0!</v>
      </c>
    </row>
    <row r="350" spans="1:14" s="14" customFormat="1" ht="72">
      <c r="A350" s="118" t="s">
        <v>154</v>
      </c>
      <c r="B350" s="90" t="s">
        <v>62</v>
      </c>
      <c r="C350" s="7" t="s">
        <v>22</v>
      </c>
      <c r="D350" s="72" t="s">
        <v>8</v>
      </c>
      <c r="E350" s="115" t="s">
        <v>129</v>
      </c>
      <c r="F350" s="98"/>
      <c r="G350" s="85">
        <f>SUBTOTAL(9,G351:G352)</f>
        <v>6043</v>
      </c>
      <c r="H350" s="85">
        <f>SUBTOTAL(9,H351:H352)</f>
        <v>965</v>
      </c>
      <c r="I350" s="85">
        <f>SUBTOTAL(9,I351:I352)</f>
        <v>5935</v>
      </c>
      <c r="J350" s="85">
        <f>SUBTOTAL(9,J351:J352)</f>
        <v>858</v>
      </c>
      <c r="K350" s="147">
        <f t="shared" si="154"/>
        <v>108</v>
      </c>
      <c r="L350" s="147">
        <f t="shared" si="155"/>
        <v>107</v>
      </c>
      <c r="M350" s="148">
        <f t="shared" si="156"/>
        <v>98.2</v>
      </c>
      <c r="N350" s="148">
        <f t="shared" si="157"/>
        <v>88.9</v>
      </c>
    </row>
    <row r="351" spans="1:14" ht="54">
      <c r="A351" s="58" t="s">
        <v>83</v>
      </c>
      <c r="B351" s="90" t="s">
        <v>62</v>
      </c>
      <c r="C351" s="7" t="s">
        <v>22</v>
      </c>
      <c r="D351" s="72" t="s">
        <v>8</v>
      </c>
      <c r="E351" s="115" t="s">
        <v>129</v>
      </c>
      <c r="F351" s="98" t="s">
        <v>80</v>
      </c>
      <c r="G351" s="86">
        <v>6043</v>
      </c>
      <c r="H351" s="80">
        <v>965</v>
      </c>
      <c r="I351" s="86">
        <v>5935</v>
      </c>
      <c r="J351" s="80">
        <v>858</v>
      </c>
      <c r="K351" s="150">
        <f t="shared" ref="K351" si="158">G351-I351</f>
        <v>108</v>
      </c>
      <c r="L351" s="150">
        <f t="shared" ref="L351" si="159">H351-J351</f>
        <v>107</v>
      </c>
      <c r="M351" s="151">
        <f t="shared" ref="M351" si="160">ROUND(I351/G351*100,1)</f>
        <v>98.2</v>
      </c>
      <c r="N351" s="151">
        <f t="shared" ref="N351" si="161">ROUND(J351/H351*100,1)</f>
        <v>88.9</v>
      </c>
    </row>
    <row r="352" spans="1:14" hidden="1">
      <c r="A352" s="62" t="s">
        <v>56</v>
      </c>
      <c r="B352" s="90" t="s">
        <v>62</v>
      </c>
      <c r="C352" s="7" t="s">
        <v>22</v>
      </c>
      <c r="D352" s="72" t="s">
        <v>8</v>
      </c>
      <c r="E352" s="115" t="s">
        <v>129</v>
      </c>
      <c r="F352" s="98" t="s">
        <v>97</v>
      </c>
      <c r="G352" s="86"/>
      <c r="H352" s="80"/>
      <c r="I352" s="86"/>
      <c r="J352" s="80"/>
    </row>
    <row r="353" spans="1:14">
      <c r="A353" s="58" t="s">
        <v>42</v>
      </c>
      <c r="B353" s="90" t="s">
        <v>62</v>
      </c>
      <c r="C353" s="7" t="s">
        <v>22</v>
      </c>
      <c r="D353" s="72" t="s">
        <v>9</v>
      </c>
      <c r="E353" s="7"/>
      <c r="F353" s="98"/>
      <c r="G353" s="85">
        <f>SUBTOTAL(9,G354:G357)</f>
        <v>9860</v>
      </c>
      <c r="H353" s="85"/>
      <c r="I353" s="85">
        <f>SUBTOTAL(9,I354:I357)</f>
        <v>9858</v>
      </c>
      <c r="J353" s="85"/>
      <c r="K353" s="147">
        <f t="shared" ref="K353:K356" si="162">G353-I353</f>
        <v>2</v>
      </c>
      <c r="L353" s="147"/>
      <c r="M353" s="148">
        <f t="shared" ref="M353:M356" si="163">ROUND(I353/G353*100,1)</f>
        <v>100</v>
      </c>
      <c r="N353" s="148"/>
    </row>
    <row r="354" spans="1:14" ht="131.25" hidden="1" customHeight="1">
      <c r="A354" s="59" t="s">
        <v>114</v>
      </c>
      <c r="B354" s="90" t="s">
        <v>62</v>
      </c>
      <c r="C354" s="7" t="s">
        <v>22</v>
      </c>
      <c r="D354" s="72" t="s">
        <v>9</v>
      </c>
      <c r="E354" s="7" t="s">
        <v>127</v>
      </c>
      <c r="F354" s="98"/>
      <c r="G354" s="85">
        <f>SUBTOTAL(9,G355)</f>
        <v>0</v>
      </c>
      <c r="H354" s="79"/>
      <c r="I354" s="85">
        <f>SUBTOTAL(9,I355)</f>
        <v>0</v>
      </c>
      <c r="J354" s="79"/>
      <c r="K354" s="147">
        <f t="shared" si="162"/>
        <v>0</v>
      </c>
      <c r="L354" s="147"/>
      <c r="M354" s="148" t="e">
        <f t="shared" si="163"/>
        <v>#DIV/0!</v>
      </c>
      <c r="N354" s="148"/>
    </row>
    <row r="355" spans="1:14" ht="54" hidden="1">
      <c r="A355" s="58" t="s">
        <v>83</v>
      </c>
      <c r="B355" s="90" t="s">
        <v>62</v>
      </c>
      <c r="C355" s="7" t="s">
        <v>22</v>
      </c>
      <c r="D355" s="72" t="s">
        <v>9</v>
      </c>
      <c r="E355" s="7" t="s">
        <v>127</v>
      </c>
      <c r="F355" s="98" t="s">
        <v>80</v>
      </c>
      <c r="G355" s="86"/>
      <c r="H355" s="80"/>
      <c r="I355" s="86"/>
      <c r="J355" s="80"/>
      <c r="K355" s="147">
        <f t="shared" si="162"/>
        <v>0</v>
      </c>
      <c r="L355" s="147"/>
      <c r="M355" s="148" t="e">
        <f t="shared" si="163"/>
        <v>#DIV/0!</v>
      </c>
      <c r="N355" s="148"/>
    </row>
    <row r="356" spans="1:14" ht="90">
      <c r="A356" s="117" t="s">
        <v>155</v>
      </c>
      <c r="B356" s="90" t="s">
        <v>62</v>
      </c>
      <c r="C356" s="7" t="s">
        <v>22</v>
      </c>
      <c r="D356" s="72" t="s">
        <v>9</v>
      </c>
      <c r="E356" s="115" t="s">
        <v>130</v>
      </c>
      <c r="F356" s="98"/>
      <c r="G356" s="85">
        <f>SUBTOTAL(9,G357)</f>
        <v>9860</v>
      </c>
      <c r="H356" s="85"/>
      <c r="I356" s="85">
        <f>SUBTOTAL(9,I357)</f>
        <v>9858</v>
      </c>
      <c r="J356" s="85"/>
      <c r="K356" s="147">
        <f t="shared" si="162"/>
        <v>2</v>
      </c>
      <c r="L356" s="147"/>
      <c r="M356" s="148">
        <f t="shared" si="163"/>
        <v>100</v>
      </c>
      <c r="N356" s="148"/>
    </row>
    <row r="357" spans="1:14" ht="54">
      <c r="A357" s="58" t="s">
        <v>83</v>
      </c>
      <c r="B357" s="90" t="s">
        <v>62</v>
      </c>
      <c r="C357" s="7" t="s">
        <v>22</v>
      </c>
      <c r="D357" s="72" t="s">
        <v>9</v>
      </c>
      <c r="E357" s="115" t="s">
        <v>130</v>
      </c>
      <c r="F357" s="98" t="s">
        <v>80</v>
      </c>
      <c r="G357" s="86">
        <v>9860</v>
      </c>
      <c r="H357" s="80"/>
      <c r="I357" s="86">
        <v>9858</v>
      </c>
      <c r="J357" s="80"/>
      <c r="K357" s="150">
        <f t="shared" ref="K357" si="164">G357-I357</f>
        <v>2</v>
      </c>
      <c r="L357" s="150"/>
      <c r="M357" s="151">
        <f t="shared" ref="M357" si="165">ROUND(I357/G357*100,1)</f>
        <v>100</v>
      </c>
      <c r="N357" s="151"/>
    </row>
    <row r="358" spans="1:14" hidden="1">
      <c r="A358" s="58" t="s">
        <v>173</v>
      </c>
      <c r="B358" s="90" t="s">
        <v>62</v>
      </c>
      <c r="C358" s="7" t="s">
        <v>22</v>
      </c>
      <c r="D358" s="72" t="s">
        <v>10</v>
      </c>
      <c r="E358" s="115"/>
      <c r="F358" s="98"/>
      <c r="G358" s="85">
        <f>SUBTOTAL(9,G359:G360)</f>
        <v>0</v>
      </c>
      <c r="H358" s="85"/>
      <c r="I358" s="85">
        <f>SUBTOTAL(9,I359:I360)</f>
        <v>0</v>
      </c>
      <c r="J358" s="85"/>
    </row>
    <row r="359" spans="1:14" ht="54" hidden="1">
      <c r="A359" s="58" t="s">
        <v>98</v>
      </c>
      <c r="B359" s="90" t="s">
        <v>62</v>
      </c>
      <c r="C359" s="7" t="s">
        <v>22</v>
      </c>
      <c r="D359" s="72" t="s">
        <v>10</v>
      </c>
      <c r="E359" s="115" t="s">
        <v>144</v>
      </c>
      <c r="F359" s="98"/>
      <c r="G359" s="85">
        <f>SUBTOTAL(9,G360)</f>
        <v>0</v>
      </c>
      <c r="H359" s="79"/>
      <c r="I359" s="85">
        <f>SUBTOTAL(9,I360)</f>
        <v>0</v>
      </c>
      <c r="J359" s="79"/>
    </row>
    <row r="360" spans="1:14" ht="54" hidden="1">
      <c r="A360" s="58" t="s">
        <v>83</v>
      </c>
      <c r="B360" s="90" t="s">
        <v>62</v>
      </c>
      <c r="C360" s="7" t="s">
        <v>22</v>
      </c>
      <c r="D360" s="72" t="s">
        <v>10</v>
      </c>
      <c r="E360" s="115" t="s">
        <v>144</v>
      </c>
      <c r="F360" s="98" t="s">
        <v>80</v>
      </c>
      <c r="G360" s="86">
        <f>1000-1000</f>
        <v>0</v>
      </c>
      <c r="H360" s="80"/>
      <c r="I360" s="86">
        <f>1000-1000</f>
        <v>0</v>
      </c>
      <c r="J360" s="80"/>
    </row>
    <row r="361" spans="1:14">
      <c r="A361" s="58" t="s">
        <v>44</v>
      </c>
      <c r="B361" s="90" t="s">
        <v>62</v>
      </c>
      <c r="C361" s="7" t="s">
        <v>22</v>
      </c>
      <c r="D361" s="72" t="s">
        <v>29</v>
      </c>
      <c r="E361" s="115"/>
      <c r="F361" s="98"/>
      <c r="G361" s="85">
        <f>SUBTOTAL(9,G362:G363)</f>
        <v>35535</v>
      </c>
      <c r="H361" s="85">
        <f>SUBTOTAL(9,H362:H363)</f>
        <v>29026</v>
      </c>
      <c r="I361" s="85">
        <f>SUBTOTAL(9,I362:I363)</f>
        <v>35535</v>
      </c>
      <c r="J361" s="85">
        <f>SUBTOTAL(9,J362:J363)</f>
        <v>29026</v>
      </c>
      <c r="K361" s="147"/>
      <c r="L361" s="147"/>
      <c r="M361" s="148">
        <f t="shared" ref="M361:M362" si="166">ROUND(I361/G361*100,1)</f>
        <v>100</v>
      </c>
      <c r="N361" s="148">
        <f t="shared" ref="N361:N362" si="167">ROUND(J361/H361*100,1)</f>
        <v>100</v>
      </c>
    </row>
    <row r="362" spans="1:14" ht="93" customHeight="1">
      <c r="A362" s="117" t="s">
        <v>155</v>
      </c>
      <c r="B362" s="90" t="s">
        <v>62</v>
      </c>
      <c r="C362" s="7" t="s">
        <v>22</v>
      </c>
      <c r="D362" s="72" t="s">
        <v>29</v>
      </c>
      <c r="E362" s="115" t="s">
        <v>130</v>
      </c>
      <c r="F362" s="98"/>
      <c r="G362" s="85">
        <f>SUBTOTAL(9,G363:G363)</f>
        <v>35535</v>
      </c>
      <c r="H362" s="85">
        <f>SUBTOTAL(9,H363:H363)</f>
        <v>29026</v>
      </c>
      <c r="I362" s="85">
        <f>SUBTOTAL(9,I363:I363)</f>
        <v>35535</v>
      </c>
      <c r="J362" s="85">
        <f>SUBTOTAL(9,J363:J363)</f>
        <v>29026</v>
      </c>
      <c r="K362" s="147"/>
      <c r="L362" s="147"/>
      <c r="M362" s="148">
        <f t="shared" si="166"/>
        <v>100</v>
      </c>
      <c r="N362" s="148">
        <f t="shared" si="167"/>
        <v>100</v>
      </c>
    </row>
    <row r="363" spans="1:14" ht="54">
      <c r="A363" s="58" t="s">
        <v>83</v>
      </c>
      <c r="B363" s="90" t="s">
        <v>62</v>
      </c>
      <c r="C363" s="7" t="s">
        <v>22</v>
      </c>
      <c r="D363" s="72" t="s">
        <v>29</v>
      </c>
      <c r="E363" s="115" t="s">
        <v>130</v>
      </c>
      <c r="F363" s="98" t="s">
        <v>80</v>
      </c>
      <c r="G363" s="86">
        <v>35535</v>
      </c>
      <c r="H363" s="80">
        <v>29026</v>
      </c>
      <c r="I363" s="86">
        <v>35535</v>
      </c>
      <c r="J363" s="80">
        <v>29026</v>
      </c>
      <c r="K363" s="150"/>
      <c r="L363" s="150"/>
      <c r="M363" s="151">
        <f t="shared" ref="M363:M369" si="168">ROUND(I363/G363*100,1)</f>
        <v>100</v>
      </c>
      <c r="N363" s="151">
        <f t="shared" ref="N363" si="169">ROUND(J363/H363*100,1)</f>
        <v>100</v>
      </c>
    </row>
    <row r="364" spans="1:14" ht="28.5" customHeight="1">
      <c r="A364" s="61" t="s">
        <v>73</v>
      </c>
      <c r="B364" s="91" t="s">
        <v>62</v>
      </c>
      <c r="C364" s="9" t="s">
        <v>30</v>
      </c>
      <c r="D364" s="72"/>
      <c r="E364" s="7"/>
      <c r="F364" s="104"/>
      <c r="G364" s="87">
        <f>SUBTOTAL(9,G365:G370)</f>
        <v>199</v>
      </c>
      <c r="H364" s="87"/>
      <c r="I364" s="87">
        <f>SUBTOTAL(9,I365:I370)</f>
        <v>199</v>
      </c>
      <c r="J364" s="87"/>
      <c r="K364" s="153"/>
      <c r="L364" s="153"/>
      <c r="M364" s="154">
        <f t="shared" si="168"/>
        <v>100</v>
      </c>
      <c r="N364" s="154"/>
    </row>
    <row r="365" spans="1:14">
      <c r="A365" s="64" t="s">
        <v>48</v>
      </c>
      <c r="B365" s="90" t="s">
        <v>62</v>
      </c>
      <c r="C365" s="7" t="s">
        <v>30</v>
      </c>
      <c r="D365" s="72" t="s">
        <v>8</v>
      </c>
      <c r="E365" s="7"/>
      <c r="F365" s="98"/>
      <c r="G365" s="85">
        <f>SUBTOTAL(9,G366:G370)</f>
        <v>199</v>
      </c>
      <c r="H365" s="85"/>
      <c r="I365" s="85">
        <f>SUBTOTAL(9,I366:I370)</f>
        <v>199</v>
      </c>
      <c r="J365" s="85"/>
      <c r="K365" s="147"/>
      <c r="L365" s="147"/>
      <c r="M365" s="148">
        <f t="shared" si="168"/>
        <v>100</v>
      </c>
      <c r="N365" s="148"/>
    </row>
    <row r="366" spans="1:14" ht="54" hidden="1">
      <c r="A366" s="58" t="s">
        <v>98</v>
      </c>
      <c r="B366" s="90" t="s">
        <v>62</v>
      </c>
      <c r="C366" s="7" t="s">
        <v>30</v>
      </c>
      <c r="D366" s="72" t="s">
        <v>8</v>
      </c>
      <c r="E366" s="115" t="s">
        <v>144</v>
      </c>
      <c r="F366" s="98"/>
      <c r="G366" s="85">
        <f>SUBTOTAL(9,G367:G368)</f>
        <v>0</v>
      </c>
      <c r="H366" s="85"/>
      <c r="I366" s="85">
        <f>SUBTOTAL(9,I367:I368)</f>
        <v>0</v>
      </c>
      <c r="J366" s="85"/>
      <c r="K366" s="147"/>
      <c r="L366" s="147"/>
      <c r="M366" s="148" t="e">
        <f t="shared" si="168"/>
        <v>#DIV/0!</v>
      </c>
      <c r="N366" s="148"/>
    </row>
    <row r="367" spans="1:14" ht="54" hidden="1">
      <c r="A367" s="58" t="s">
        <v>83</v>
      </c>
      <c r="B367" s="90" t="s">
        <v>62</v>
      </c>
      <c r="C367" s="7" t="s">
        <v>30</v>
      </c>
      <c r="D367" s="72" t="s">
        <v>8</v>
      </c>
      <c r="E367" s="115" t="s">
        <v>144</v>
      </c>
      <c r="F367" s="98" t="s">
        <v>80</v>
      </c>
      <c r="G367" s="86">
        <f>1000-175-825</f>
        <v>0</v>
      </c>
      <c r="H367" s="80"/>
      <c r="I367" s="86">
        <f>1000-175-825</f>
        <v>0</v>
      </c>
      <c r="J367" s="80"/>
      <c r="K367" s="147"/>
      <c r="L367" s="147"/>
      <c r="M367" s="148" t="e">
        <f t="shared" si="168"/>
        <v>#DIV/0!</v>
      </c>
      <c r="N367" s="148"/>
    </row>
    <row r="368" spans="1:14" hidden="1">
      <c r="A368" s="62" t="s">
        <v>56</v>
      </c>
      <c r="B368" s="90" t="s">
        <v>62</v>
      </c>
      <c r="C368" s="7" t="s">
        <v>30</v>
      </c>
      <c r="D368" s="72" t="s">
        <v>8</v>
      </c>
      <c r="E368" s="115" t="s">
        <v>144</v>
      </c>
      <c r="F368" s="98" t="s">
        <v>97</v>
      </c>
      <c r="G368" s="86"/>
      <c r="H368" s="80"/>
      <c r="I368" s="86"/>
      <c r="J368" s="80"/>
      <c r="K368" s="147"/>
      <c r="L368" s="147"/>
      <c r="M368" s="148" t="e">
        <f t="shared" si="168"/>
        <v>#DIV/0!</v>
      </c>
      <c r="N368" s="148"/>
    </row>
    <row r="369" spans="1:14" ht="117" customHeight="1">
      <c r="A369" s="118" t="s">
        <v>163</v>
      </c>
      <c r="B369" s="90" t="s">
        <v>62</v>
      </c>
      <c r="C369" s="7" t="s">
        <v>30</v>
      </c>
      <c r="D369" s="72" t="s">
        <v>8</v>
      </c>
      <c r="E369" s="115" t="s">
        <v>151</v>
      </c>
      <c r="F369" s="98"/>
      <c r="G369" s="85">
        <f>SUBTOTAL(9,G370)</f>
        <v>199</v>
      </c>
      <c r="H369" s="85"/>
      <c r="I369" s="85">
        <f>SUBTOTAL(9,I370)</f>
        <v>199</v>
      </c>
      <c r="J369" s="85"/>
      <c r="K369" s="147"/>
      <c r="L369" s="147"/>
      <c r="M369" s="148">
        <f t="shared" si="168"/>
        <v>100</v>
      </c>
      <c r="N369" s="148"/>
    </row>
    <row r="370" spans="1:14" ht="54">
      <c r="A370" s="58" t="s">
        <v>83</v>
      </c>
      <c r="B370" s="90" t="s">
        <v>62</v>
      </c>
      <c r="C370" s="7" t="s">
        <v>30</v>
      </c>
      <c r="D370" s="72" t="s">
        <v>8</v>
      </c>
      <c r="E370" s="115" t="s">
        <v>151</v>
      </c>
      <c r="F370" s="98" t="s">
        <v>80</v>
      </c>
      <c r="G370" s="86">
        <v>199</v>
      </c>
      <c r="H370" s="80"/>
      <c r="I370" s="86">
        <v>199</v>
      </c>
      <c r="J370" s="80"/>
      <c r="K370" s="150"/>
      <c r="L370" s="150"/>
      <c r="M370" s="151">
        <f t="shared" ref="M370:M376" si="170">ROUND(I370/G370*100,1)</f>
        <v>100</v>
      </c>
      <c r="N370" s="151"/>
    </row>
    <row r="371" spans="1:14" ht="26.25" hidden="1" customHeight="1">
      <c r="A371" s="63" t="s">
        <v>46</v>
      </c>
      <c r="B371" s="91" t="s">
        <v>62</v>
      </c>
      <c r="C371" s="9" t="s">
        <v>45</v>
      </c>
      <c r="D371" s="73"/>
      <c r="E371" s="9"/>
      <c r="F371" s="99"/>
      <c r="G371" s="87">
        <f>SUBTOTAL(9,G372:G377)</f>
        <v>0</v>
      </c>
      <c r="H371" s="87"/>
      <c r="I371" s="87">
        <f>SUBTOTAL(9,I372:I377)</f>
        <v>0</v>
      </c>
      <c r="J371" s="87"/>
      <c r="K371" s="153">
        <f t="shared" ref="K371:K376" si="171">G371-I371</f>
        <v>0</v>
      </c>
      <c r="L371" s="153">
        <f t="shared" ref="L371:L376" si="172">H371-J371</f>
        <v>0</v>
      </c>
      <c r="M371" s="154" t="e">
        <f t="shared" si="170"/>
        <v>#DIV/0!</v>
      </c>
      <c r="N371" s="154" t="e">
        <f t="shared" ref="N371:N376" si="173">ROUND(J371/H371*100,1)</f>
        <v>#DIV/0!</v>
      </c>
    </row>
    <row r="372" spans="1:14" ht="18.75" hidden="1" customHeight="1">
      <c r="A372" s="64" t="s">
        <v>49</v>
      </c>
      <c r="B372" s="90" t="s">
        <v>62</v>
      </c>
      <c r="C372" s="7" t="s">
        <v>45</v>
      </c>
      <c r="D372" s="126" t="s">
        <v>14</v>
      </c>
      <c r="E372" s="7"/>
      <c r="F372" s="98"/>
      <c r="G372" s="85">
        <f>SUBTOTAL(9,G373:G374)</f>
        <v>0</v>
      </c>
      <c r="H372" s="79">
        <f>SUBTOTAL(9,H373:H374)</f>
        <v>0</v>
      </c>
      <c r="I372" s="85">
        <f>SUBTOTAL(9,I373:I374)</f>
        <v>0</v>
      </c>
      <c r="J372" s="79">
        <f>SUBTOTAL(9,J373:J374)</f>
        <v>0</v>
      </c>
      <c r="K372" s="147">
        <f t="shared" si="171"/>
        <v>0</v>
      </c>
      <c r="L372" s="147">
        <f t="shared" si="172"/>
        <v>0</v>
      </c>
      <c r="M372" s="148" t="e">
        <f t="shared" si="170"/>
        <v>#DIV/0!</v>
      </c>
      <c r="N372" s="148" t="e">
        <f t="shared" si="173"/>
        <v>#DIV/0!</v>
      </c>
    </row>
    <row r="373" spans="1:14" ht="37.5" hidden="1" customHeight="1">
      <c r="A373" s="58" t="s">
        <v>117</v>
      </c>
      <c r="B373" s="90" t="s">
        <v>62</v>
      </c>
      <c r="C373" s="7" t="s">
        <v>45</v>
      </c>
      <c r="D373" s="72" t="s">
        <v>14</v>
      </c>
      <c r="E373" s="7" t="s">
        <v>126</v>
      </c>
      <c r="F373" s="98"/>
      <c r="G373" s="85">
        <f>SUBTOTAL(9,G374:G374)</f>
        <v>0</v>
      </c>
      <c r="H373" s="79">
        <f>SUBTOTAL(9,H374:H374)</f>
        <v>0</v>
      </c>
      <c r="I373" s="85">
        <f>SUBTOTAL(9,I374:I374)</f>
        <v>0</v>
      </c>
      <c r="J373" s="79">
        <f>SUBTOTAL(9,J374:J374)</f>
        <v>0</v>
      </c>
      <c r="K373" s="147">
        <f t="shared" si="171"/>
        <v>0</v>
      </c>
      <c r="L373" s="147">
        <f t="shared" si="172"/>
        <v>0</v>
      </c>
      <c r="M373" s="148" t="e">
        <f t="shared" si="170"/>
        <v>#DIV/0!</v>
      </c>
      <c r="N373" s="148" t="e">
        <f t="shared" si="173"/>
        <v>#DIV/0!</v>
      </c>
    </row>
    <row r="374" spans="1:14" ht="18.75" hidden="1" customHeight="1">
      <c r="A374" s="127" t="s">
        <v>56</v>
      </c>
      <c r="B374" s="92" t="s">
        <v>62</v>
      </c>
      <c r="C374" s="106" t="s">
        <v>45</v>
      </c>
      <c r="D374" s="74" t="s">
        <v>14</v>
      </c>
      <c r="E374" s="7" t="s">
        <v>126</v>
      </c>
      <c r="F374" s="100" t="s">
        <v>97</v>
      </c>
      <c r="G374" s="88"/>
      <c r="H374" s="82"/>
      <c r="I374" s="88"/>
      <c r="J374" s="82"/>
      <c r="K374" s="147">
        <f t="shared" si="171"/>
        <v>0</v>
      </c>
      <c r="L374" s="147">
        <f t="shared" si="172"/>
        <v>0</v>
      </c>
      <c r="M374" s="148" t="e">
        <f t="shared" si="170"/>
        <v>#DIV/0!</v>
      </c>
      <c r="N374" s="148" t="e">
        <f t="shared" si="173"/>
        <v>#DIV/0!</v>
      </c>
    </row>
    <row r="375" spans="1:14" ht="36" hidden="1">
      <c r="A375" s="64" t="s">
        <v>54</v>
      </c>
      <c r="B375" s="90" t="s">
        <v>62</v>
      </c>
      <c r="C375" s="7" t="s">
        <v>45</v>
      </c>
      <c r="D375" s="72" t="s">
        <v>37</v>
      </c>
      <c r="E375" s="7"/>
      <c r="F375" s="98"/>
      <c r="G375" s="85">
        <f>SUBTOTAL(9,G376:G377)</f>
        <v>0</v>
      </c>
      <c r="H375" s="85"/>
      <c r="I375" s="85">
        <f>SUBTOTAL(9,I376:I377)</f>
        <v>0</v>
      </c>
      <c r="J375" s="85"/>
      <c r="K375" s="147">
        <f t="shared" si="171"/>
        <v>0</v>
      </c>
      <c r="L375" s="147">
        <f t="shared" si="172"/>
        <v>0</v>
      </c>
      <c r="M375" s="148" t="e">
        <f t="shared" si="170"/>
        <v>#DIV/0!</v>
      </c>
      <c r="N375" s="148" t="e">
        <f t="shared" si="173"/>
        <v>#DIV/0!</v>
      </c>
    </row>
    <row r="376" spans="1:14" ht="104.25" hidden="1" customHeight="1">
      <c r="A376" s="118" t="s">
        <v>163</v>
      </c>
      <c r="B376" s="90" t="s">
        <v>62</v>
      </c>
      <c r="C376" s="7" t="s">
        <v>45</v>
      </c>
      <c r="D376" s="72" t="s">
        <v>37</v>
      </c>
      <c r="E376" s="115" t="s">
        <v>151</v>
      </c>
      <c r="F376" s="98"/>
      <c r="G376" s="85">
        <f>SUBTOTAL(9,G377)</f>
        <v>0</v>
      </c>
      <c r="H376" s="85"/>
      <c r="I376" s="85">
        <f>SUBTOTAL(9,I377)</f>
        <v>0</v>
      </c>
      <c r="J376" s="85"/>
      <c r="K376" s="147">
        <f t="shared" si="171"/>
        <v>0</v>
      </c>
      <c r="L376" s="147">
        <f t="shared" si="172"/>
        <v>0</v>
      </c>
      <c r="M376" s="148" t="e">
        <f t="shared" si="170"/>
        <v>#DIV/0!</v>
      </c>
      <c r="N376" s="148" t="e">
        <f t="shared" si="173"/>
        <v>#DIV/0!</v>
      </c>
    </row>
    <row r="377" spans="1:14" ht="54" hidden="1">
      <c r="A377" s="58" t="s">
        <v>83</v>
      </c>
      <c r="B377" s="90" t="s">
        <v>62</v>
      </c>
      <c r="C377" s="7" t="s">
        <v>45</v>
      </c>
      <c r="D377" s="72" t="s">
        <v>37</v>
      </c>
      <c r="E377" s="115" t="s">
        <v>151</v>
      </c>
      <c r="F377" s="98" t="s">
        <v>80</v>
      </c>
      <c r="G377" s="86"/>
      <c r="H377" s="80"/>
      <c r="I377" s="86"/>
      <c r="J377" s="80"/>
      <c r="K377" s="150">
        <f t="shared" ref="K377" si="174">G377-I377</f>
        <v>0</v>
      </c>
      <c r="L377" s="150">
        <f t="shared" ref="L377" si="175">H377-J377</f>
        <v>0</v>
      </c>
      <c r="M377" s="151" t="e">
        <f t="shared" ref="M377:M380" si="176">ROUND(I377/G377*100,1)</f>
        <v>#DIV/0!</v>
      </c>
      <c r="N377" s="151" t="e">
        <f t="shared" ref="N377" si="177">ROUND(J377/H377*100,1)</f>
        <v>#DIV/0!</v>
      </c>
    </row>
    <row r="378" spans="1:14" ht="26.25" customHeight="1">
      <c r="A378" s="63" t="s">
        <v>51</v>
      </c>
      <c r="B378" s="91" t="s">
        <v>62</v>
      </c>
      <c r="C378" s="9" t="s">
        <v>23</v>
      </c>
      <c r="D378" s="73"/>
      <c r="E378" s="9"/>
      <c r="F378" s="99"/>
      <c r="G378" s="87">
        <f>SUBTOTAL(9,G379:G382)</f>
        <v>3980</v>
      </c>
      <c r="H378" s="87"/>
      <c r="I378" s="87">
        <f>SUBTOTAL(9,I379:I382)</f>
        <v>3980</v>
      </c>
      <c r="J378" s="87"/>
      <c r="K378" s="153"/>
      <c r="L378" s="153"/>
      <c r="M378" s="154">
        <f t="shared" si="176"/>
        <v>100</v>
      </c>
      <c r="N378" s="154"/>
    </row>
    <row r="379" spans="1:14">
      <c r="A379" s="67" t="s">
        <v>72</v>
      </c>
      <c r="B379" s="90" t="s">
        <v>62</v>
      </c>
      <c r="C379" s="7" t="s">
        <v>23</v>
      </c>
      <c r="D379" s="72" t="s">
        <v>8</v>
      </c>
      <c r="E379" s="7"/>
      <c r="F379" s="98"/>
      <c r="G379" s="85">
        <f>SUBTOTAL(9,G380:G382)</f>
        <v>3980</v>
      </c>
      <c r="H379" s="85"/>
      <c r="I379" s="85">
        <f>SUBTOTAL(9,I380:I382)</f>
        <v>3980</v>
      </c>
      <c r="J379" s="85"/>
      <c r="K379" s="147"/>
      <c r="L379" s="147"/>
      <c r="M379" s="148">
        <f t="shared" si="176"/>
        <v>100</v>
      </c>
      <c r="N379" s="148"/>
    </row>
    <row r="380" spans="1:14" ht="78" customHeight="1">
      <c r="A380" s="118" t="s">
        <v>161</v>
      </c>
      <c r="B380" s="90" t="s">
        <v>62</v>
      </c>
      <c r="C380" s="7" t="s">
        <v>23</v>
      </c>
      <c r="D380" s="72" t="s">
        <v>8</v>
      </c>
      <c r="E380" s="115" t="s">
        <v>148</v>
      </c>
      <c r="F380" s="98"/>
      <c r="G380" s="85">
        <f>SUBTOTAL(9,G381:G382)</f>
        <v>3980</v>
      </c>
      <c r="H380" s="85"/>
      <c r="I380" s="85">
        <f>SUBTOTAL(9,I381:I382)</f>
        <v>3980</v>
      </c>
      <c r="J380" s="85"/>
      <c r="K380" s="147"/>
      <c r="L380" s="147"/>
      <c r="M380" s="148">
        <f t="shared" si="176"/>
        <v>100</v>
      </c>
      <c r="N380" s="148"/>
    </row>
    <row r="381" spans="1:14" ht="54">
      <c r="A381" s="58" t="s">
        <v>83</v>
      </c>
      <c r="B381" s="90" t="s">
        <v>62</v>
      </c>
      <c r="C381" s="7" t="s">
        <v>23</v>
      </c>
      <c r="D381" s="72" t="s">
        <v>8</v>
      </c>
      <c r="E381" s="115" t="s">
        <v>148</v>
      </c>
      <c r="F381" s="98" t="s">
        <v>80</v>
      </c>
      <c r="G381" s="86">
        <v>985</v>
      </c>
      <c r="H381" s="80"/>
      <c r="I381" s="86">
        <v>985</v>
      </c>
      <c r="J381" s="80"/>
      <c r="K381" s="150"/>
      <c r="L381" s="150"/>
      <c r="M381" s="151">
        <f t="shared" ref="M381:M386" si="178">ROUND(I381/G381*100,1)</f>
        <v>100</v>
      </c>
      <c r="N381" s="151"/>
    </row>
    <row r="382" spans="1:14">
      <c r="A382" s="66" t="s">
        <v>56</v>
      </c>
      <c r="B382" s="92" t="s">
        <v>62</v>
      </c>
      <c r="C382" s="106" t="s">
        <v>23</v>
      </c>
      <c r="D382" s="112" t="s">
        <v>8</v>
      </c>
      <c r="E382" s="115" t="s">
        <v>148</v>
      </c>
      <c r="F382" s="100" t="s">
        <v>97</v>
      </c>
      <c r="G382" s="88">
        <v>2995</v>
      </c>
      <c r="H382" s="82"/>
      <c r="I382" s="88">
        <v>2995</v>
      </c>
      <c r="J382" s="82"/>
      <c r="K382" s="150"/>
      <c r="L382" s="150"/>
      <c r="M382" s="151">
        <f t="shared" si="178"/>
        <v>100</v>
      </c>
      <c r="N382" s="151"/>
    </row>
    <row r="383" spans="1:14" ht="52.2">
      <c r="A383" s="65" t="s">
        <v>123</v>
      </c>
      <c r="B383" s="93" t="s">
        <v>50</v>
      </c>
      <c r="C383" s="107"/>
      <c r="D383" s="111"/>
      <c r="E383" s="110"/>
      <c r="F383" s="69"/>
      <c r="G383" s="54">
        <f>SUBTOTAL(9,G384:G396)</f>
        <v>5253</v>
      </c>
      <c r="H383" s="54"/>
      <c r="I383" s="54">
        <f>SUBTOTAL(9,I384:I396)</f>
        <v>5057</v>
      </c>
      <c r="J383" s="54"/>
      <c r="K383" s="54">
        <f t="shared" ref="K383" si="179">G383-I383</f>
        <v>196</v>
      </c>
      <c r="L383" s="54">
        <f t="shared" ref="L383" si="180">H383-J383</f>
        <v>0</v>
      </c>
      <c r="M383" s="143">
        <f t="shared" si="178"/>
        <v>96.3</v>
      </c>
      <c r="N383" s="143"/>
    </row>
    <row r="384" spans="1:14" ht="24.75" customHeight="1">
      <c r="A384" s="57" t="s">
        <v>7</v>
      </c>
      <c r="B384" s="94" t="s">
        <v>50</v>
      </c>
      <c r="C384" s="51" t="s">
        <v>8</v>
      </c>
      <c r="D384" s="71"/>
      <c r="E384" s="51"/>
      <c r="F384" s="101"/>
      <c r="G384" s="84">
        <f>SUBTOTAL(9,G385:G392)</f>
        <v>5253</v>
      </c>
      <c r="H384" s="84"/>
      <c r="I384" s="84">
        <f>SUBTOTAL(9,I385:I392)</f>
        <v>5057</v>
      </c>
      <c r="J384" s="84"/>
      <c r="K384" s="153">
        <f t="shared" ref="K384:K391" si="181">G384-I384</f>
        <v>196</v>
      </c>
      <c r="L384" s="153"/>
      <c r="M384" s="154">
        <f t="shared" si="178"/>
        <v>96.3</v>
      </c>
      <c r="N384" s="154"/>
    </row>
    <row r="385" spans="1:14" ht="79.5" customHeight="1">
      <c r="A385" s="58" t="s">
        <v>55</v>
      </c>
      <c r="B385" s="90" t="s">
        <v>50</v>
      </c>
      <c r="C385" s="7" t="s">
        <v>8</v>
      </c>
      <c r="D385" s="72" t="s">
        <v>37</v>
      </c>
      <c r="E385" s="7"/>
      <c r="F385" s="98"/>
      <c r="G385" s="85">
        <f>SUBTOTAL(9,G386:G389)</f>
        <v>5190</v>
      </c>
      <c r="H385" s="79"/>
      <c r="I385" s="85">
        <f>SUBTOTAL(9,I386:I389)</f>
        <v>5057</v>
      </c>
      <c r="J385" s="79"/>
      <c r="K385" s="147">
        <f t="shared" si="181"/>
        <v>133</v>
      </c>
      <c r="L385" s="147"/>
      <c r="M385" s="148">
        <f t="shared" si="178"/>
        <v>97.4</v>
      </c>
      <c r="N385" s="148"/>
    </row>
    <row r="386" spans="1:14" ht="36">
      <c r="A386" s="58" t="s">
        <v>117</v>
      </c>
      <c r="B386" s="90" t="s">
        <v>50</v>
      </c>
      <c r="C386" s="7" t="s">
        <v>8</v>
      </c>
      <c r="D386" s="72" t="s">
        <v>37</v>
      </c>
      <c r="E386" s="115" t="s">
        <v>126</v>
      </c>
      <c r="F386" s="98"/>
      <c r="G386" s="85">
        <f>SUBTOTAL(9,G387:G389)</f>
        <v>5190</v>
      </c>
      <c r="H386" s="79"/>
      <c r="I386" s="85">
        <f>SUBTOTAL(9,I387:I389)</f>
        <v>5057</v>
      </c>
      <c r="J386" s="79"/>
      <c r="K386" s="147">
        <f t="shared" si="181"/>
        <v>133</v>
      </c>
      <c r="L386" s="147"/>
      <c r="M386" s="148">
        <f t="shared" si="178"/>
        <v>97.4</v>
      </c>
      <c r="N386" s="148"/>
    </row>
    <row r="387" spans="1:14" ht="54">
      <c r="A387" s="58" t="s">
        <v>82</v>
      </c>
      <c r="B387" s="95" t="s">
        <v>50</v>
      </c>
      <c r="C387" s="50" t="s">
        <v>76</v>
      </c>
      <c r="D387" s="76" t="s">
        <v>77</v>
      </c>
      <c r="E387" s="115" t="s">
        <v>126</v>
      </c>
      <c r="F387" s="102" t="s">
        <v>79</v>
      </c>
      <c r="G387" s="86">
        <v>4739</v>
      </c>
      <c r="H387" s="80"/>
      <c r="I387" s="86">
        <v>4704</v>
      </c>
      <c r="J387" s="80"/>
      <c r="K387" s="150">
        <f t="shared" si="181"/>
        <v>35</v>
      </c>
      <c r="L387" s="150"/>
      <c r="M387" s="151">
        <f t="shared" ref="M387:M388" si="182">ROUND(I387/G387*100,1)</f>
        <v>99.3</v>
      </c>
      <c r="N387" s="151"/>
    </row>
    <row r="388" spans="1:14" ht="54">
      <c r="A388" s="58" t="s">
        <v>83</v>
      </c>
      <c r="B388" s="95" t="s">
        <v>50</v>
      </c>
      <c r="C388" s="50" t="s">
        <v>76</v>
      </c>
      <c r="D388" s="76" t="s">
        <v>77</v>
      </c>
      <c r="E388" s="115" t="s">
        <v>126</v>
      </c>
      <c r="F388" s="102" t="s">
        <v>80</v>
      </c>
      <c r="G388" s="86">
        <v>441</v>
      </c>
      <c r="H388" s="80"/>
      <c r="I388" s="86">
        <v>346</v>
      </c>
      <c r="J388" s="80"/>
      <c r="K388" s="150">
        <f t="shared" si="181"/>
        <v>95</v>
      </c>
      <c r="L388" s="150"/>
      <c r="M388" s="151">
        <f t="shared" si="182"/>
        <v>78.5</v>
      </c>
      <c r="N388" s="151"/>
    </row>
    <row r="389" spans="1:14" ht="36">
      <c r="A389" s="58" t="s">
        <v>84</v>
      </c>
      <c r="B389" s="95" t="s">
        <v>50</v>
      </c>
      <c r="C389" s="50" t="s">
        <v>8</v>
      </c>
      <c r="D389" s="76" t="s">
        <v>37</v>
      </c>
      <c r="E389" s="115" t="s">
        <v>126</v>
      </c>
      <c r="F389" s="102" t="s">
        <v>81</v>
      </c>
      <c r="G389" s="86">
        <v>10</v>
      </c>
      <c r="H389" s="80"/>
      <c r="I389" s="86">
        <v>7</v>
      </c>
      <c r="J389" s="80"/>
      <c r="K389" s="150">
        <f t="shared" si="181"/>
        <v>3</v>
      </c>
      <c r="L389" s="150"/>
      <c r="M389" s="151">
        <f t="shared" ref="M389:M391" si="183">ROUND(I389/G389*100,1)</f>
        <v>70</v>
      </c>
      <c r="N389" s="151"/>
    </row>
    <row r="390" spans="1:14" ht="19.5" customHeight="1">
      <c r="A390" s="58" t="s">
        <v>12</v>
      </c>
      <c r="B390" s="90" t="s">
        <v>50</v>
      </c>
      <c r="C390" s="7" t="s">
        <v>8</v>
      </c>
      <c r="D390" s="72" t="s">
        <v>70</v>
      </c>
      <c r="E390" s="7"/>
      <c r="F390" s="98"/>
      <c r="G390" s="85">
        <f>SUBTOTAL(9,G391:G392)</f>
        <v>63</v>
      </c>
      <c r="H390" s="85"/>
      <c r="I390" s="85">
        <f>SUBTOTAL(9,I391:I392)</f>
        <v>0</v>
      </c>
      <c r="J390" s="85"/>
      <c r="K390" s="147">
        <f t="shared" si="181"/>
        <v>63</v>
      </c>
      <c r="L390" s="147"/>
      <c r="M390" s="148">
        <f t="shared" si="183"/>
        <v>0</v>
      </c>
      <c r="N390" s="148"/>
    </row>
    <row r="391" spans="1:14" ht="72">
      <c r="A391" s="59" t="s">
        <v>156</v>
      </c>
      <c r="B391" s="90" t="s">
        <v>50</v>
      </c>
      <c r="C391" s="7" t="s">
        <v>8</v>
      </c>
      <c r="D391" s="72" t="s">
        <v>70</v>
      </c>
      <c r="E391" s="115" t="s">
        <v>132</v>
      </c>
      <c r="F391" s="98"/>
      <c r="G391" s="85">
        <f>SUBTOTAL(9,G392)</f>
        <v>63</v>
      </c>
      <c r="H391" s="85"/>
      <c r="I391" s="85">
        <f>SUBTOTAL(9,I392)</f>
        <v>0</v>
      </c>
      <c r="J391" s="85"/>
      <c r="K391" s="147">
        <f t="shared" si="181"/>
        <v>63</v>
      </c>
      <c r="L391" s="147"/>
      <c r="M391" s="148">
        <f t="shared" si="183"/>
        <v>0</v>
      </c>
      <c r="N391" s="148"/>
    </row>
    <row r="392" spans="1:14" ht="54">
      <c r="A392" s="62" t="s">
        <v>83</v>
      </c>
      <c r="B392" s="90" t="s">
        <v>50</v>
      </c>
      <c r="C392" s="7" t="s">
        <v>8</v>
      </c>
      <c r="D392" s="72" t="s">
        <v>70</v>
      </c>
      <c r="E392" s="115" t="s">
        <v>132</v>
      </c>
      <c r="F392" s="98" t="s">
        <v>80</v>
      </c>
      <c r="G392" s="86">
        <v>63</v>
      </c>
      <c r="H392" s="80"/>
      <c r="I392" s="86"/>
      <c r="J392" s="80"/>
      <c r="K392" s="150">
        <f t="shared" ref="K392" si="184">G392-I392</f>
        <v>63</v>
      </c>
      <c r="L392" s="150"/>
      <c r="M392" s="151">
        <f t="shared" ref="M392" si="185">ROUND(I392/G392*100,1)</f>
        <v>0</v>
      </c>
      <c r="N392" s="151"/>
    </row>
    <row r="393" spans="1:14" hidden="1">
      <c r="A393" s="61" t="s">
        <v>16</v>
      </c>
      <c r="B393" s="91" t="s">
        <v>50</v>
      </c>
      <c r="C393" s="9" t="s">
        <v>14</v>
      </c>
      <c r="D393" s="73"/>
      <c r="E393" s="9"/>
      <c r="F393" s="99"/>
      <c r="G393" s="87">
        <f>SUBTOTAL(9,G394:G396)</f>
        <v>0</v>
      </c>
      <c r="H393" s="87"/>
      <c r="I393" s="87">
        <f>SUBTOTAL(9,I394:I396)</f>
        <v>0</v>
      </c>
      <c r="J393" s="87"/>
    </row>
    <row r="394" spans="1:14" ht="36" hidden="1">
      <c r="A394" s="62" t="s">
        <v>17</v>
      </c>
      <c r="B394" s="90" t="s">
        <v>50</v>
      </c>
      <c r="C394" s="7" t="s">
        <v>14</v>
      </c>
      <c r="D394" s="72" t="s">
        <v>15</v>
      </c>
      <c r="E394" s="7"/>
      <c r="F394" s="98"/>
      <c r="G394" s="85">
        <f>SUBTOTAL(9,G395:G396)</f>
        <v>0</v>
      </c>
      <c r="H394" s="79"/>
      <c r="I394" s="85">
        <f>SUBTOTAL(9,I395:I396)</f>
        <v>0</v>
      </c>
      <c r="J394" s="79"/>
    </row>
    <row r="395" spans="1:14" ht="72" hidden="1">
      <c r="A395" s="116" t="s">
        <v>152</v>
      </c>
      <c r="B395" s="90" t="s">
        <v>50</v>
      </c>
      <c r="C395" s="7" t="s">
        <v>14</v>
      </c>
      <c r="D395" s="72" t="s">
        <v>15</v>
      </c>
      <c r="E395" s="115" t="s">
        <v>131</v>
      </c>
      <c r="F395" s="98"/>
      <c r="G395" s="85">
        <f>SUBTOTAL(9,G396)</f>
        <v>0</v>
      </c>
      <c r="H395" s="79"/>
      <c r="I395" s="85">
        <f>SUBTOTAL(9,I396)</f>
        <v>0</v>
      </c>
      <c r="J395" s="79"/>
    </row>
    <row r="396" spans="1:14" ht="54" hidden="1">
      <c r="A396" s="62" t="s">
        <v>83</v>
      </c>
      <c r="B396" s="90" t="s">
        <v>50</v>
      </c>
      <c r="C396" s="7" t="s">
        <v>14</v>
      </c>
      <c r="D396" s="72" t="s">
        <v>15</v>
      </c>
      <c r="E396" s="115" t="s">
        <v>131</v>
      </c>
      <c r="F396" s="98" t="s">
        <v>80</v>
      </c>
      <c r="G396" s="86"/>
      <c r="H396" s="80"/>
      <c r="I396" s="86"/>
      <c r="J396" s="80"/>
    </row>
    <row r="397" spans="1:14" s="3" customFormat="1" ht="18.600000000000001">
      <c r="A397" s="68" t="s">
        <v>52</v>
      </c>
      <c r="B397" s="96"/>
      <c r="C397" s="113"/>
      <c r="D397" s="114"/>
      <c r="E397" s="113"/>
      <c r="F397" s="70"/>
      <c r="G397" s="56">
        <f>SUBTOTAL(9,G7:G396)</f>
        <v>573004</v>
      </c>
      <c r="H397" s="56">
        <f>SUBTOTAL(9,H7:H396)</f>
        <v>202281</v>
      </c>
      <c r="I397" s="56">
        <f>SUBTOTAL(9,I7:I396)</f>
        <v>542942</v>
      </c>
      <c r="J397" s="56">
        <f>SUBTOTAL(9,J7:J396)</f>
        <v>183333</v>
      </c>
      <c r="K397" s="164">
        <f t="shared" ref="K397" si="186">G397-I397</f>
        <v>30062</v>
      </c>
      <c r="L397" s="164">
        <f t="shared" ref="L397" si="187">H397-J397</f>
        <v>18948</v>
      </c>
      <c r="M397" s="165">
        <f t="shared" ref="M397" si="188">ROUND(I397/G397*100,1)</f>
        <v>94.8</v>
      </c>
      <c r="N397" s="165">
        <f t="shared" ref="N397" si="189">ROUND(J397/H397*100,1)</f>
        <v>90.6</v>
      </c>
    </row>
    <row r="398" spans="1:14" ht="28.5" customHeight="1">
      <c r="A398" s="46" t="s">
        <v>175</v>
      </c>
      <c r="B398" s="47"/>
      <c r="C398" s="47"/>
      <c r="D398" s="47"/>
      <c r="E398" s="47"/>
      <c r="F398" s="47"/>
      <c r="G398" s="48"/>
      <c r="H398" s="49"/>
    </row>
    <row r="399" spans="1:14" ht="59.25" customHeight="1">
      <c r="A399" s="30"/>
      <c r="B399" s="31"/>
      <c r="C399" s="31"/>
      <c r="D399" s="31"/>
      <c r="E399" s="31"/>
      <c r="F399" s="31"/>
      <c r="G399" s="32"/>
      <c r="H399" s="32"/>
      <c r="I399" s="33"/>
      <c r="J399" s="33"/>
      <c r="K399" s="33"/>
      <c r="L399" s="33"/>
    </row>
    <row r="400" spans="1:14" s="12" customFormat="1" ht="17.399999999999999">
      <c r="A400" s="16" t="s">
        <v>64</v>
      </c>
      <c r="B400" s="21"/>
      <c r="C400" s="21"/>
      <c r="D400" s="21"/>
      <c r="E400" s="21"/>
      <c r="F400" s="21"/>
      <c r="G400" s="22"/>
      <c r="H400" s="22"/>
      <c r="I400" s="22"/>
      <c r="J400" s="22"/>
      <c r="K400" s="33"/>
      <c r="L400" s="33"/>
    </row>
    <row r="401" spans="1:13">
      <c r="A401" s="20" t="s">
        <v>58</v>
      </c>
      <c r="B401" s="23"/>
      <c r="C401" s="23"/>
      <c r="D401" s="23"/>
      <c r="E401" s="24"/>
      <c r="F401" s="23"/>
      <c r="G401" s="18">
        <f>SUMIFS(G$7:G$392,$C$7:$C$392,"")</f>
        <v>573004</v>
      </c>
      <c r="H401" s="18">
        <f>SUMIFS(H$7:H$392,$C$7:$C$392,"")</f>
        <v>202281</v>
      </c>
      <c r="I401" s="18">
        <f>SUMIFS(I$7:I$392,$C$7:$C$392,"")</f>
        <v>542942</v>
      </c>
      <c r="J401" s="18">
        <f>SUMIFS(J$7:J$392,$C$7:$C$392,"")</f>
        <v>183333</v>
      </c>
      <c r="K401" s="34"/>
      <c r="L401" s="34"/>
      <c r="M401" s="34"/>
    </row>
    <row r="402" spans="1:13" s="13" customFormat="1" ht="18.600000000000001">
      <c r="A402" s="20" t="s">
        <v>59</v>
      </c>
      <c r="B402" s="23"/>
      <c r="C402" s="23"/>
      <c r="D402" s="23"/>
      <c r="E402" s="24"/>
      <c r="F402" s="23"/>
      <c r="G402" s="18">
        <f>SUMIFS(G$7:G$396,$D$7:$D$396,"",$C$7:$C$396,"??")</f>
        <v>573004</v>
      </c>
      <c r="H402" s="18">
        <f>SUMIFS(H$7:H$392,$D$7:$D$392,"",$C$7:$C$392,"??")</f>
        <v>202281</v>
      </c>
      <c r="I402" s="18">
        <f>SUMIFS(I$7:I$396,$D$7:$D$396,"",$C$7:$C$396,"??")</f>
        <v>542942</v>
      </c>
      <c r="J402" s="18">
        <f>SUMIFS(J$7:J$392,$D$7:$D$392,"",$C$7:$C$392,"??")</f>
        <v>183333</v>
      </c>
      <c r="K402" s="34"/>
      <c r="L402" s="34"/>
      <c r="M402" s="34"/>
    </row>
    <row r="403" spans="1:13">
      <c r="A403" s="20" t="s">
        <v>60</v>
      </c>
      <c r="B403" s="23"/>
      <c r="C403" s="23"/>
      <c r="D403" s="23"/>
      <c r="E403" s="24"/>
      <c r="F403" s="23"/>
      <c r="G403" s="18">
        <f>SUMIFS(G$7:G$396,$E$7:$E$396,"",$D$7:$D$396,"??")</f>
        <v>573004</v>
      </c>
      <c r="H403" s="18">
        <f>SUMIFS(H$7:H$392,$E$7:$E$392,"",$D$7:$D$392,"??")</f>
        <v>202281</v>
      </c>
      <c r="I403" s="18">
        <f>SUMIFS(I$7:I$396,$E$7:$E$396,"",$D$7:$D$396,"??")</f>
        <v>542942</v>
      </c>
      <c r="J403" s="18">
        <f>SUMIFS(J$7:J$392,$E$7:$E$392,"",$D$7:$D$392,"??")</f>
        <v>183333</v>
      </c>
      <c r="K403" s="34"/>
      <c r="L403" s="34"/>
      <c r="M403" s="34"/>
    </row>
    <row r="404" spans="1:13">
      <c r="A404" s="20" t="s">
        <v>61</v>
      </c>
      <c r="B404" s="23"/>
      <c r="C404" s="23"/>
      <c r="D404" s="23"/>
      <c r="E404" s="24"/>
      <c r="F404" s="23"/>
      <c r="G404" s="18">
        <f>SUMIFS(G$7:G$396,$E$7:$E$396,"",$D$7:$D$396,"??")</f>
        <v>573004</v>
      </c>
      <c r="H404" s="18">
        <f>SUMIFS(H$7:H$392,$F$7:$F$392,"",$E$7:$E$392,"?????????????")</f>
        <v>202281</v>
      </c>
      <c r="I404" s="18">
        <f>SUMIFS(I$7:I$396,$E$7:$E$396,"",$D$7:$D$396,"??")</f>
        <v>542942</v>
      </c>
      <c r="J404" s="18">
        <f>SUMIFS(J$7:J$392,$F$7:$F$392,"",$E$7:$E$392,"?????????????")</f>
        <v>183333</v>
      </c>
      <c r="K404" s="34"/>
      <c r="L404" s="34"/>
      <c r="M404" s="34"/>
    </row>
    <row r="405" spans="1:13">
      <c r="A405" s="20" t="s">
        <v>65</v>
      </c>
      <c r="B405" s="23"/>
      <c r="C405" s="23"/>
      <c r="D405" s="23"/>
      <c r="E405" s="24"/>
      <c r="F405" s="23"/>
      <c r="G405" s="18">
        <f>SUMIFS(G$7:G$396,$E$7:$E$396,"",$D$7:$D$396,"??")</f>
        <v>573004</v>
      </c>
      <c r="H405" s="18">
        <f>SUMIFS(H$7:H$392,$F$7:$F$392,"???")</f>
        <v>202281</v>
      </c>
      <c r="I405" s="18">
        <f>SUMIFS(I$7:I$396,$E$7:$E$396,"",$D$7:$D$396,"??")</f>
        <v>542942</v>
      </c>
      <c r="J405" s="18">
        <f>SUMIFS(J$7:J$392,$F$7:$F$392,"???")</f>
        <v>183333</v>
      </c>
      <c r="K405" s="34"/>
      <c r="L405" s="34"/>
      <c r="M405" s="34"/>
    </row>
    <row r="406" spans="1:13">
      <c r="B406" s="25"/>
      <c r="C406" s="25"/>
      <c r="D406" s="25"/>
      <c r="E406" s="25"/>
      <c r="F406" s="25"/>
      <c r="G406" s="26"/>
      <c r="H406" s="26"/>
      <c r="I406" s="26"/>
      <c r="J406" s="26"/>
    </row>
    <row r="407" spans="1:13">
      <c r="B407" s="25"/>
      <c r="C407" s="25"/>
      <c r="D407" s="25"/>
      <c r="E407" s="25"/>
      <c r="F407" s="25"/>
      <c r="G407" s="26"/>
      <c r="H407" s="26"/>
      <c r="I407" s="26"/>
      <c r="J407" s="26"/>
    </row>
    <row r="408" spans="1:13" s="27" customFormat="1" ht="17.399999999999999">
      <c r="A408" s="35" t="s">
        <v>66</v>
      </c>
      <c r="B408" s="36"/>
      <c r="C408" s="36"/>
      <c r="D408" s="36"/>
      <c r="E408" s="36"/>
      <c r="F408" s="36"/>
      <c r="G408" s="37"/>
      <c r="H408" s="37"/>
      <c r="I408" s="37"/>
      <c r="J408" s="37"/>
    </row>
    <row r="409" spans="1:13" s="28" customFormat="1">
      <c r="A409" s="38" t="s">
        <v>13</v>
      </c>
      <c r="B409" s="39"/>
      <c r="C409" s="39"/>
      <c r="D409" s="39"/>
      <c r="E409" s="39"/>
      <c r="F409" s="39"/>
      <c r="G409" s="40">
        <f t="shared" ref="G409:J415" si="190">SUMIFS(G$7:G$392,$B$7:$B$392,$A409,$F$7:$F$392,"???")</f>
        <v>61981</v>
      </c>
      <c r="H409" s="40">
        <f t="shared" si="190"/>
        <v>38439</v>
      </c>
      <c r="I409" s="40">
        <f t="shared" si="190"/>
        <v>54361</v>
      </c>
      <c r="J409" s="40">
        <f t="shared" si="190"/>
        <v>32269</v>
      </c>
    </row>
    <row r="410" spans="1:13" s="29" customFormat="1" ht="18.600000000000001">
      <c r="A410" s="38" t="s">
        <v>18</v>
      </c>
      <c r="B410" s="39"/>
      <c r="C410" s="39"/>
      <c r="D410" s="39"/>
      <c r="E410" s="39"/>
      <c r="F410" s="39"/>
      <c r="G410" s="40">
        <f t="shared" si="190"/>
        <v>213149</v>
      </c>
      <c r="H410" s="40">
        <f t="shared" si="190"/>
        <v>41385</v>
      </c>
      <c r="I410" s="40">
        <f t="shared" si="190"/>
        <v>200769</v>
      </c>
      <c r="J410" s="40">
        <f t="shared" si="190"/>
        <v>32603</v>
      </c>
    </row>
    <row r="411" spans="1:13" s="28" customFormat="1">
      <c r="A411" s="38" t="s">
        <v>5</v>
      </c>
      <c r="B411" s="39"/>
      <c r="C411" s="39"/>
      <c r="D411" s="39"/>
      <c r="E411" s="39"/>
      <c r="F411" s="39"/>
      <c r="G411" s="40">
        <f t="shared" si="190"/>
        <v>5718</v>
      </c>
      <c r="H411" s="40">
        <f t="shared" si="190"/>
        <v>0</v>
      </c>
      <c r="I411" s="40">
        <f t="shared" si="190"/>
        <v>5318</v>
      </c>
      <c r="J411" s="40">
        <f t="shared" si="190"/>
        <v>0</v>
      </c>
    </row>
    <row r="412" spans="1:13" s="28" customFormat="1">
      <c r="A412" s="38" t="s">
        <v>19</v>
      </c>
      <c r="B412" s="39"/>
      <c r="C412" s="39"/>
      <c r="D412" s="39"/>
      <c r="E412" s="39"/>
      <c r="F412" s="39"/>
      <c r="G412" s="40">
        <f t="shared" si="190"/>
        <v>128130</v>
      </c>
      <c r="H412" s="40">
        <f t="shared" si="190"/>
        <v>52083</v>
      </c>
      <c r="I412" s="40">
        <f t="shared" si="190"/>
        <v>121492</v>
      </c>
      <c r="J412" s="40">
        <f t="shared" si="190"/>
        <v>48198</v>
      </c>
    </row>
    <row r="413" spans="1:13" s="28" customFormat="1">
      <c r="A413" s="38" t="s">
        <v>20</v>
      </c>
      <c r="B413" s="39"/>
      <c r="C413" s="39"/>
      <c r="D413" s="39"/>
      <c r="E413" s="39"/>
      <c r="F413" s="39"/>
      <c r="G413" s="40">
        <f t="shared" si="190"/>
        <v>0</v>
      </c>
      <c r="H413" s="40">
        <f t="shared" si="190"/>
        <v>0</v>
      </c>
      <c r="I413" s="40">
        <f t="shared" si="190"/>
        <v>0</v>
      </c>
      <c r="J413" s="40">
        <f t="shared" si="190"/>
        <v>0</v>
      </c>
    </row>
    <row r="414" spans="1:13" s="28" customFormat="1">
      <c r="A414" s="38" t="s">
        <v>21</v>
      </c>
      <c r="B414" s="39"/>
      <c r="C414" s="39"/>
      <c r="D414" s="39"/>
      <c r="E414" s="39"/>
      <c r="F414" s="39"/>
      <c r="G414" s="40">
        <f t="shared" si="190"/>
        <v>0</v>
      </c>
      <c r="H414" s="40">
        <f t="shared" si="190"/>
        <v>0</v>
      </c>
      <c r="I414" s="40">
        <f t="shared" si="190"/>
        <v>0</v>
      </c>
      <c r="J414" s="40">
        <f t="shared" si="190"/>
        <v>0</v>
      </c>
    </row>
    <row r="415" spans="1:13" s="28" customFormat="1">
      <c r="A415" s="38" t="s">
        <v>62</v>
      </c>
      <c r="B415" s="39"/>
      <c r="C415" s="39"/>
      <c r="D415" s="39"/>
      <c r="E415" s="39"/>
      <c r="F415" s="39"/>
      <c r="G415" s="40">
        <f t="shared" si="190"/>
        <v>158773</v>
      </c>
      <c r="H415" s="40">
        <f t="shared" si="190"/>
        <v>70374</v>
      </c>
      <c r="I415" s="40">
        <f t="shared" si="190"/>
        <v>155945</v>
      </c>
      <c r="J415" s="40">
        <f t="shared" si="190"/>
        <v>70263</v>
      </c>
    </row>
    <row r="416" spans="1:13" s="28" customFormat="1">
      <c r="A416" s="38" t="s">
        <v>50</v>
      </c>
      <c r="B416" s="39"/>
      <c r="C416" s="39"/>
      <c r="D416" s="39"/>
      <c r="E416" s="39"/>
      <c r="F416" s="39"/>
      <c r="G416" s="40">
        <f>SUMIFS(G$11:G$396,$B$11:$B$396,$A416,$F$11:$F$396,"???")</f>
        <v>5253</v>
      </c>
      <c r="H416" s="40">
        <f>SUMIFS(H$7:H$392,$B$7:$B$392,$A416,$F$7:$F$392,"???")</f>
        <v>0</v>
      </c>
      <c r="I416" s="40">
        <f>SUMIFS(I$11:I$396,$B$11:$B$396,$A416,$F$11:$F$396,"???")</f>
        <v>5057</v>
      </c>
      <c r="J416" s="40">
        <f>SUMIFS(J$7:J$392,$B$7:$B$392,$A416,$F$7:$F$392,"???")</f>
        <v>0</v>
      </c>
    </row>
    <row r="417" spans="1:10" s="28" customFormat="1">
      <c r="A417" s="41" t="s">
        <v>67</v>
      </c>
      <c r="B417" s="36"/>
      <c r="C417" s="36"/>
      <c r="D417" s="36"/>
      <c r="E417" s="36">
        <f>G417-G397</f>
        <v>0</v>
      </c>
      <c r="F417" s="36"/>
      <c r="G417" s="37">
        <f>SUM(G409:G416)</f>
        <v>573004</v>
      </c>
      <c r="H417" s="37">
        <f>SUM(H409:H416)</f>
        <v>202281</v>
      </c>
      <c r="I417" s="37">
        <f>SUM(I409:I416)</f>
        <v>542942</v>
      </c>
      <c r="J417" s="37">
        <f>SUM(J409:J416)</f>
        <v>183333</v>
      </c>
    </row>
    <row r="418" spans="1:10" s="28" customFormat="1">
      <c r="A418" s="42"/>
      <c r="B418" s="43"/>
      <c r="C418" s="43"/>
      <c r="D418" s="43"/>
      <c r="E418" s="43"/>
      <c r="F418" s="43"/>
      <c r="G418" s="44"/>
      <c r="H418" s="44"/>
      <c r="I418" s="44"/>
      <c r="J418" s="44"/>
    </row>
    <row r="419" spans="1:10" s="28" customFormat="1">
      <c r="A419" s="35" t="s">
        <v>68</v>
      </c>
      <c r="B419" s="36"/>
      <c r="C419" s="36"/>
      <c r="D419" s="36"/>
      <c r="E419" s="36"/>
      <c r="F419" s="36"/>
      <c r="G419" s="37"/>
      <c r="H419" s="37"/>
      <c r="I419" s="37"/>
      <c r="J419" s="37"/>
    </row>
    <row r="420" spans="1:10" s="28" customFormat="1">
      <c r="A420" s="38" t="s">
        <v>8</v>
      </c>
      <c r="B420" s="39"/>
      <c r="C420" s="39"/>
      <c r="D420" s="39"/>
      <c r="E420" s="39"/>
      <c r="F420" s="39"/>
      <c r="G420" s="40">
        <f t="shared" ref="G420:J422" si="191">SUMIFS(G$7:G$392,$C$7:$C$392,$A420,$F$7:$F$392,"???")</f>
        <v>101145</v>
      </c>
      <c r="H420" s="40">
        <f t="shared" si="191"/>
        <v>24897</v>
      </c>
      <c r="I420" s="40">
        <f t="shared" si="191"/>
        <v>91934</v>
      </c>
      <c r="J420" s="40">
        <f t="shared" si="191"/>
        <v>19344</v>
      </c>
    </row>
    <row r="421" spans="1:10" s="28" customFormat="1">
      <c r="A421" s="38" t="s">
        <v>9</v>
      </c>
      <c r="B421" s="39"/>
      <c r="C421" s="39"/>
      <c r="D421" s="39"/>
      <c r="E421" s="39"/>
      <c r="F421" s="39"/>
      <c r="G421" s="40">
        <f t="shared" si="191"/>
        <v>32</v>
      </c>
      <c r="H421" s="40">
        <f t="shared" si="191"/>
        <v>0</v>
      </c>
      <c r="I421" s="40">
        <f t="shared" si="191"/>
        <v>19</v>
      </c>
      <c r="J421" s="40">
        <f t="shared" si="191"/>
        <v>0</v>
      </c>
    </row>
    <row r="422" spans="1:10" s="28" customFormat="1">
      <c r="A422" s="38" t="s">
        <v>10</v>
      </c>
      <c r="B422" s="39"/>
      <c r="C422" s="39"/>
      <c r="D422" s="39"/>
      <c r="E422" s="39"/>
      <c r="F422" s="39"/>
      <c r="G422" s="40">
        <f t="shared" si="191"/>
        <v>4574</v>
      </c>
      <c r="H422" s="40">
        <f t="shared" si="191"/>
        <v>460</v>
      </c>
      <c r="I422" s="40">
        <f t="shared" si="191"/>
        <v>3816</v>
      </c>
      <c r="J422" s="40">
        <f t="shared" si="191"/>
        <v>0</v>
      </c>
    </row>
    <row r="423" spans="1:10" s="28" customFormat="1">
      <c r="A423" s="38" t="s">
        <v>14</v>
      </c>
      <c r="B423" s="39"/>
      <c r="C423" s="39"/>
      <c r="D423" s="39"/>
      <c r="E423" s="39"/>
      <c r="F423" s="39"/>
      <c r="G423" s="40">
        <f>SUMIFS(G$7:G$396,$C$7:$C$396,$A423,$F$7:$F$396,"???")</f>
        <v>73375</v>
      </c>
      <c r="H423" s="40">
        <f t="shared" ref="H423:J431" si="192">SUMIFS(H$7:H$392,$C$7:$C$392,$A423,$F$7:$F$392,"???")</f>
        <v>38376</v>
      </c>
      <c r="I423" s="40">
        <f>SUMIFS(I$7:I$396,$C$7:$C$396,$A423,$F$7:$F$396,"???")</f>
        <v>71554</v>
      </c>
      <c r="J423" s="40">
        <f t="shared" si="192"/>
        <v>38017</v>
      </c>
    </row>
    <row r="424" spans="1:10" s="28" customFormat="1">
      <c r="A424" s="38" t="s">
        <v>33</v>
      </c>
      <c r="B424" s="39"/>
      <c r="C424" s="39"/>
      <c r="D424" s="39"/>
      <c r="E424" s="39"/>
      <c r="F424" s="39"/>
      <c r="G424" s="40">
        <f t="shared" ref="G424:I431" si="193">SUMIFS(G$7:G$392,$C$7:$C$392,$A424,$F$7:$F$392,"???")</f>
        <v>132025</v>
      </c>
      <c r="H424" s="40">
        <f t="shared" si="192"/>
        <v>9382</v>
      </c>
      <c r="I424" s="40">
        <f t="shared" si="193"/>
        <v>128740</v>
      </c>
      <c r="J424" s="40">
        <f t="shared" si="192"/>
        <v>7782</v>
      </c>
    </row>
    <row r="425" spans="1:10" s="28" customFormat="1">
      <c r="A425" s="38" t="s">
        <v>37</v>
      </c>
      <c r="B425" s="39"/>
      <c r="C425" s="39"/>
      <c r="D425" s="39"/>
      <c r="E425" s="39"/>
      <c r="F425" s="39"/>
      <c r="G425" s="40">
        <f t="shared" si="193"/>
        <v>566</v>
      </c>
      <c r="H425" s="40">
        <f t="shared" si="192"/>
        <v>0</v>
      </c>
      <c r="I425" s="40">
        <f t="shared" si="193"/>
        <v>519</v>
      </c>
      <c r="J425" s="40">
        <f t="shared" si="192"/>
        <v>0</v>
      </c>
    </row>
    <row r="426" spans="1:10" s="28" customFormat="1">
      <c r="A426" s="38" t="s">
        <v>22</v>
      </c>
      <c r="B426" s="39"/>
      <c r="C426" s="39"/>
      <c r="D426" s="39"/>
      <c r="E426" s="39"/>
      <c r="F426" s="39"/>
      <c r="G426" s="40">
        <f t="shared" si="193"/>
        <v>126843</v>
      </c>
      <c r="H426" s="40">
        <f t="shared" si="192"/>
        <v>69761</v>
      </c>
      <c r="I426" s="40">
        <f t="shared" si="193"/>
        <v>119380</v>
      </c>
      <c r="J426" s="40">
        <f t="shared" si="192"/>
        <v>63753</v>
      </c>
    </row>
    <row r="427" spans="1:10" s="28" customFormat="1">
      <c r="A427" s="38" t="s">
        <v>30</v>
      </c>
      <c r="B427" s="39"/>
      <c r="C427" s="39"/>
      <c r="D427" s="39"/>
      <c r="E427" s="39"/>
      <c r="F427" s="39"/>
      <c r="G427" s="40">
        <f t="shared" si="193"/>
        <v>62692</v>
      </c>
      <c r="H427" s="40">
        <f t="shared" si="192"/>
        <v>20220</v>
      </c>
      <c r="I427" s="40">
        <f t="shared" si="193"/>
        <v>61281</v>
      </c>
      <c r="J427" s="40">
        <f t="shared" si="192"/>
        <v>20006</v>
      </c>
    </row>
    <row r="428" spans="1:10" s="28" customFormat="1">
      <c r="A428" s="38" t="s">
        <v>29</v>
      </c>
      <c r="B428" s="39"/>
      <c r="C428" s="39"/>
      <c r="D428" s="39"/>
      <c r="E428" s="39"/>
      <c r="F428" s="39"/>
      <c r="G428" s="40">
        <f t="shared" si="193"/>
        <v>0</v>
      </c>
      <c r="H428" s="40">
        <f t="shared" si="192"/>
        <v>0</v>
      </c>
      <c r="I428" s="40">
        <f t="shared" si="193"/>
        <v>0</v>
      </c>
      <c r="J428" s="40">
        <f t="shared" si="192"/>
        <v>0</v>
      </c>
    </row>
    <row r="429" spans="1:10" s="28" customFormat="1">
      <c r="A429" s="38" t="s">
        <v>45</v>
      </c>
      <c r="B429" s="39"/>
      <c r="C429" s="39"/>
      <c r="D429" s="39"/>
      <c r="E429" s="39"/>
      <c r="F429" s="39"/>
      <c r="G429" s="40">
        <f t="shared" si="193"/>
        <v>51789</v>
      </c>
      <c r="H429" s="40">
        <f t="shared" si="192"/>
        <v>39185</v>
      </c>
      <c r="I429" s="40">
        <f t="shared" si="193"/>
        <v>45736</v>
      </c>
      <c r="J429" s="40">
        <f t="shared" si="192"/>
        <v>34431</v>
      </c>
    </row>
    <row r="430" spans="1:10" s="28" customFormat="1">
      <c r="A430" s="38" t="s">
        <v>23</v>
      </c>
      <c r="B430" s="39"/>
      <c r="C430" s="39"/>
      <c r="D430" s="39"/>
      <c r="E430" s="39"/>
      <c r="F430" s="39"/>
      <c r="G430" s="40">
        <f t="shared" si="193"/>
        <v>17837</v>
      </c>
      <c r="H430" s="40">
        <f t="shared" si="192"/>
        <v>0</v>
      </c>
      <c r="I430" s="40">
        <f t="shared" si="193"/>
        <v>17837</v>
      </c>
      <c r="J430" s="40">
        <f t="shared" si="192"/>
        <v>0</v>
      </c>
    </row>
    <row r="431" spans="1:10" s="28" customFormat="1">
      <c r="A431" s="38" t="s">
        <v>70</v>
      </c>
      <c r="B431" s="39"/>
      <c r="C431" s="39"/>
      <c r="D431" s="39"/>
      <c r="E431" s="39"/>
      <c r="F431" s="39"/>
      <c r="G431" s="40">
        <f t="shared" si="193"/>
        <v>2126</v>
      </c>
      <c r="H431" s="40">
        <f t="shared" si="192"/>
        <v>0</v>
      </c>
      <c r="I431" s="40">
        <f t="shared" si="193"/>
        <v>2126</v>
      </c>
      <c r="J431" s="40">
        <f t="shared" si="192"/>
        <v>0</v>
      </c>
    </row>
    <row r="432" spans="1:10" s="27" customFormat="1" ht="17.399999999999999">
      <c r="A432" s="41" t="s">
        <v>67</v>
      </c>
      <c r="B432" s="36"/>
      <c r="C432" s="36"/>
      <c r="D432" s="36"/>
      <c r="E432" s="45">
        <f>G432-G397</f>
        <v>0</v>
      </c>
      <c r="F432" s="36"/>
      <c r="G432" s="37">
        <f>SUM(G420:G431)</f>
        <v>573004</v>
      </c>
      <c r="H432" s="37">
        <f>SUM(H420:H431)</f>
        <v>202281</v>
      </c>
      <c r="I432" s="37">
        <f>SUM(I420:I431)</f>
        <v>542942</v>
      </c>
      <c r="J432" s="37">
        <f>SUM(J420:J431)</f>
        <v>183333</v>
      </c>
    </row>
    <row r="433" spans="1:10">
      <c r="I433" s="11"/>
      <c r="J433" s="11"/>
    </row>
    <row r="434" spans="1:10">
      <c r="A434" s="134" t="s">
        <v>177</v>
      </c>
      <c r="B434" s="135"/>
      <c r="C434" s="135"/>
      <c r="D434" s="135"/>
      <c r="E434" s="135"/>
      <c r="F434" s="135"/>
      <c r="G434" s="136"/>
      <c r="H434" s="136"/>
      <c r="I434" s="136"/>
      <c r="J434" s="136"/>
    </row>
    <row r="435" spans="1:10">
      <c r="A435" s="137" t="s">
        <v>87</v>
      </c>
      <c r="B435" s="138"/>
      <c r="C435" s="138"/>
      <c r="D435" s="138"/>
      <c r="E435" s="138"/>
      <c r="F435" s="138"/>
      <c r="G435" s="139">
        <f t="shared" ref="G435:J449" si="194">SUMIFS(G$7:G$392,$F$7:$F$392,$A435,$F$7:$F$392,"???")</f>
        <v>36268</v>
      </c>
      <c r="H435" s="139">
        <f t="shared" si="194"/>
        <v>9024</v>
      </c>
      <c r="I435" s="139">
        <f t="shared" si="194"/>
        <v>31340</v>
      </c>
      <c r="J435" s="139">
        <f t="shared" si="194"/>
        <v>4365</v>
      </c>
    </row>
    <row r="436" spans="1:10">
      <c r="A436" s="137" t="s">
        <v>79</v>
      </c>
      <c r="B436" s="138"/>
      <c r="C436" s="138"/>
      <c r="D436" s="138"/>
      <c r="E436" s="138"/>
      <c r="F436" s="138"/>
      <c r="G436" s="139">
        <f t="shared" si="194"/>
        <v>55408</v>
      </c>
      <c r="H436" s="139">
        <f t="shared" si="194"/>
        <v>12505</v>
      </c>
      <c r="I436" s="139">
        <f t="shared" si="194"/>
        <v>52493</v>
      </c>
      <c r="J436" s="139">
        <f t="shared" si="194"/>
        <v>12065</v>
      </c>
    </row>
    <row r="437" spans="1:10">
      <c r="A437" s="137" t="s">
        <v>80</v>
      </c>
      <c r="B437" s="138"/>
      <c r="C437" s="138"/>
      <c r="D437" s="138"/>
      <c r="E437" s="138"/>
      <c r="F437" s="138"/>
      <c r="G437" s="139">
        <f t="shared" si="194"/>
        <v>206263</v>
      </c>
      <c r="H437" s="139">
        <f t="shared" si="194"/>
        <v>99804</v>
      </c>
      <c r="I437" s="139">
        <f t="shared" si="194"/>
        <v>195385</v>
      </c>
      <c r="J437" s="139">
        <f t="shared" si="194"/>
        <v>93386</v>
      </c>
    </row>
    <row r="438" spans="1:10">
      <c r="A438" s="137" t="s">
        <v>85</v>
      </c>
      <c r="B438" s="138"/>
      <c r="C438" s="138"/>
      <c r="D438" s="138"/>
      <c r="E438" s="138"/>
      <c r="F438" s="138"/>
      <c r="G438" s="139">
        <f t="shared" si="194"/>
        <v>5656</v>
      </c>
      <c r="H438" s="139">
        <f t="shared" si="194"/>
        <v>1346</v>
      </c>
      <c r="I438" s="139">
        <f t="shared" si="194"/>
        <v>5618</v>
      </c>
      <c r="J438" s="139">
        <f t="shared" si="194"/>
        <v>1346</v>
      </c>
    </row>
    <row r="439" spans="1:10">
      <c r="A439" s="137" t="s">
        <v>109</v>
      </c>
      <c r="B439" s="138"/>
      <c r="C439" s="138"/>
      <c r="D439" s="138"/>
      <c r="E439" s="138"/>
      <c r="F439" s="138"/>
      <c r="G439" s="139">
        <f t="shared" si="194"/>
        <v>31651</v>
      </c>
      <c r="H439" s="139">
        <f t="shared" si="194"/>
        <v>25588</v>
      </c>
      <c r="I439" s="139">
        <f t="shared" si="194"/>
        <v>26154</v>
      </c>
      <c r="J439" s="139">
        <f t="shared" si="194"/>
        <v>21112</v>
      </c>
    </row>
    <row r="440" spans="1:10">
      <c r="A440" s="137" t="s">
        <v>164</v>
      </c>
      <c r="B440" s="138"/>
      <c r="C440" s="138"/>
      <c r="D440" s="138"/>
      <c r="E440" s="138"/>
      <c r="F440" s="138"/>
      <c r="G440" s="139">
        <f t="shared" si="194"/>
        <v>120</v>
      </c>
      <c r="H440" s="139">
        <f t="shared" si="194"/>
        <v>0</v>
      </c>
      <c r="I440" s="139">
        <f t="shared" si="194"/>
        <v>120</v>
      </c>
      <c r="J440" s="139">
        <f t="shared" si="194"/>
        <v>0</v>
      </c>
    </row>
    <row r="441" spans="1:10">
      <c r="A441" s="137" t="s">
        <v>97</v>
      </c>
      <c r="B441" s="138"/>
      <c r="C441" s="138"/>
      <c r="D441" s="138"/>
      <c r="E441" s="138"/>
      <c r="F441" s="138"/>
      <c r="G441" s="139">
        <f t="shared" si="194"/>
        <v>23087</v>
      </c>
      <c r="H441" s="139">
        <f t="shared" si="194"/>
        <v>10182</v>
      </c>
      <c r="I441" s="139">
        <f t="shared" si="194"/>
        <v>23084</v>
      </c>
      <c r="J441" s="139">
        <f t="shared" si="194"/>
        <v>10182</v>
      </c>
    </row>
    <row r="442" spans="1:10">
      <c r="A442" s="137" t="s">
        <v>19</v>
      </c>
      <c r="B442" s="138"/>
      <c r="C442" s="138"/>
      <c r="D442" s="138"/>
      <c r="E442" s="138"/>
      <c r="F442" s="138"/>
      <c r="G442" s="139">
        <f t="shared" si="194"/>
        <v>151885</v>
      </c>
      <c r="H442" s="139">
        <f t="shared" si="194"/>
        <v>28676</v>
      </c>
      <c r="I442" s="139">
        <f t="shared" si="194"/>
        <v>148879</v>
      </c>
      <c r="J442" s="139">
        <f t="shared" si="194"/>
        <v>26623</v>
      </c>
    </row>
    <row r="443" spans="1:10">
      <c r="A443" s="137" t="s">
        <v>103</v>
      </c>
      <c r="B443" s="138"/>
      <c r="C443" s="138"/>
      <c r="D443" s="138"/>
      <c r="E443" s="138"/>
      <c r="F443" s="138"/>
      <c r="G443" s="139">
        <f t="shared" si="194"/>
        <v>33952</v>
      </c>
      <c r="H443" s="139">
        <f t="shared" si="194"/>
        <v>13296</v>
      </c>
      <c r="I443" s="139">
        <f t="shared" si="194"/>
        <v>33167</v>
      </c>
      <c r="J443" s="139">
        <f t="shared" si="194"/>
        <v>13082</v>
      </c>
    </row>
    <row r="444" spans="1:10">
      <c r="A444" s="137" t="s">
        <v>91</v>
      </c>
      <c r="B444" s="138"/>
      <c r="C444" s="138"/>
      <c r="D444" s="138"/>
      <c r="E444" s="138"/>
      <c r="F444" s="138"/>
      <c r="G444" s="139">
        <f t="shared" si="194"/>
        <v>10576</v>
      </c>
      <c r="H444" s="139">
        <f t="shared" si="194"/>
        <v>1860</v>
      </c>
      <c r="I444" s="139">
        <f t="shared" si="194"/>
        <v>9844</v>
      </c>
      <c r="J444" s="139">
        <f t="shared" si="194"/>
        <v>1172</v>
      </c>
    </row>
    <row r="445" spans="1:10">
      <c r="A445" s="137" t="s">
        <v>93</v>
      </c>
      <c r="B445" s="138"/>
      <c r="C445" s="138"/>
      <c r="D445" s="138"/>
      <c r="E445" s="138"/>
      <c r="F445" s="138"/>
      <c r="G445" s="139">
        <f t="shared" si="194"/>
        <v>2126</v>
      </c>
      <c r="H445" s="139">
        <f t="shared" si="194"/>
        <v>0</v>
      </c>
      <c r="I445" s="139">
        <f t="shared" si="194"/>
        <v>2126</v>
      </c>
      <c r="J445" s="139">
        <f t="shared" si="194"/>
        <v>0</v>
      </c>
    </row>
    <row r="446" spans="1:10">
      <c r="A446" s="137" t="s">
        <v>89</v>
      </c>
      <c r="B446" s="138"/>
      <c r="C446" s="138"/>
      <c r="D446" s="138"/>
      <c r="E446" s="138"/>
      <c r="F446" s="138"/>
      <c r="G446" s="139">
        <f t="shared" si="194"/>
        <v>14602</v>
      </c>
      <c r="H446" s="139">
        <f t="shared" si="194"/>
        <v>0</v>
      </c>
      <c r="I446" s="139">
        <f t="shared" si="194"/>
        <v>13533</v>
      </c>
      <c r="J446" s="139">
        <f t="shared" si="194"/>
        <v>0</v>
      </c>
    </row>
    <row r="447" spans="1:10">
      <c r="A447" s="137" t="s">
        <v>170</v>
      </c>
      <c r="B447" s="138"/>
      <c r="C447" s="138"/>
      <c r="D447" s="138"/>
      <c r="E447" s="138"/>
      <c r="F447" s="138"/>
      <c r="G447" s="139">
        <f t="shared" si="194"/>
        <v>110</v>
      </c>
      <c r="H447" s="139">
        <f t="shared" si="194"/>
        <v>0</v>
      </c>
      <c r="I447" s="139">
        <f t="shared" si="194"/>
        <v>54</v>
      </c>
      <c r="J447" s="139">
        <f t="shared" si="194"/>
        <v>0</v>
      </c>
    </row>
    <row r="448" spans="1:10">
      <c r="A448" s="137" t="s">
        <v>81</v>
      </c>
      <c r="B448" s="138"/>
      <c r="C448" s="138"/>
      <c r="D448" s="138"/>
      <c r="E448" s="138"/>
      <c r="F448" s="138"/>
      <c r="G448" s="139">
        <f t="shared" si="194"/>
        <v>1300</v>
      </c>
      <c r="H448" s="139">
        <f t="shared" si="194"/>
        <v>0</v>
      </c>
      <c r="I448" s="139">
        <f t="shared" si="194"/>
        <v>1145</v>
      </c>
      <c r="J448" s="139">
        <f t="shared" si="194"/>
        <v>0</v>
      </c>
    </row>
    <row r="449" spans="1:10">
      <c r="A449" s="137" t="s">
        <v>78</v>
      </c>
      <c r="B449" s="138"/>
      <c r="C449" s="138"/>
      <c r="D449" s="138"/>
      <c r="E449" s="138"/>
      <c r="F449" s="138"/>
      <c r="G449" s="139">
        <f t="shared" si="194"/>
        <v>0</v>
      </c>
      <c r="H449" s="139">
        <f t="shared" si="194"/>
        <v>0</v>
      </c>
      <c r="I449" s="139">
        <f t="shared" si="194"/>
        <v>0</v>
      </c>
      <c r="J449" s="139">
        <f t="shared" si="194"/>
        <v>0</v>
      </c>
    </row>
    <row r="450" spans="1:10">
      <c r="A450" s="140" t="s">
        <v>67</v>
      </c>
      <c r="B450" s="135"/>
      <c r="C450" s="135"/>
      <c r="D450" s="135"/>
      <c r="E450" s="141"/>
      <c r="F450" s="135"/>
      <c r="G450" s="136">
        <f>SUM(G435:G449)</f>
        <v>573004</v>
      </c>
      <c r="H450" s="136">
        <f>SUM(H435:H449)</f>
        <v>202281</v>
      </c>
      <c r="I450" s="136">
        <f>SUM(I435:I449)</f>
        <v>542942</v>
      </c>
      <c r="J450" s="136">
        <f>SUM(J435:J449)</f>
        <v>183333</v>
      </c>
    </row>
  </sheetData>
  <autoFilter ref="A6:H398">
    <filterColumn colId="1"/>
    <filterColumn colId="2"/>
    <filterColumn colId="4"/>
  </autoFilter>
  <mergeCells count="14">
    <mergeCell ref="F1:H1"/>
    <mergeCell ref="F2:H2"/>
    <mergeCell ref="K1:M1"/>
    <mergeCell ref="A3:N3"/>
    <mergeCell ref="I5:J5"/>
    <mergeCell ref="K5:L5"/>
    <mergeCell ref="M5:N5"/>
    <mergeCell ref="E5:E6"/>
    <mergeCell ref="G5:H5"/>
    <mergeCell ref="F5:F6"/>
    <mergeCell ref="B5:B6"/>
    <mergeCell ref="A5:A6"/>
    <mergeCell ref="C5:C6"/>
    <mergeCell ref="D5:D6"/>
  </mergeCells>
  <dataValidations count="2">
    <dataValidation type="textLength" operator="equal" allowBlank="1" showInputMessage="1" showErrorMessage="1" sqref="E399 E397 E378:E379 E383:E385 E390 E340:E341 E344:E345 E353 E364:E365 E334 E393:E394 E371:E372 E375 E320:E321 E178:E179 E161:E162 E169 E165:E166 E142 E150 E135:E136 E127 E121 E118 E114:E115 E155 E300:E302 E275 E230:E232 E313:E314 E317 E198 E235:E236 E214:E216 E210:E211 E243 E224 E221 E174 E195 E257 E107 E284:E285 E262:E263 E325 E86 E98:E99 E102:E103 E290:E291 E55 E38 E34:E35 E29 E25:E26 E42 E45:E46 E68:E69 E76:E78 E81 E62 E73 E65 E21:E22 E7:E9">
      <formula1>7</formula1>
    </dataValidation>
    <dataValidation type="textLength" operator="equal" allowBlank="1" showInputMessage="1" showErrorMessage="1" sqref="E376:E377 E326:E333 E342:E343 E366:E370 E373:E374 E346:E352 E386:E389 E258:E261 E391:E392 E395:E396 E276:E283 E163:E164 E151:E154 E167:E168 E170:E173 E380:E382 E137:E141 E156:E160 E116:E117 E128:E134 E143:E149 E292:E299 E119:E120 E122:E126 E225:E229 E303:E312 E322:E324 E286:E289 E318:E319 E233:E234 E244:E256 E315:E316 E212:E213 E237:E242 E222:E223 E217:E220 E196:E197 E199:E209 E175:E177 E264:E274 E354:E363 E108:E113 E335:E339 E87:E97 E100:E101 E104:E106 E180:E194 E66:E67 E82:E85 E43:E44 E47:E54 E39:E41 E30:E33 E36:E37 E27:E28 E56:E61 E74:E75 E79:E80 E63:E64 E23:E24 E10:E20 E70:E72">
      <formula1>13</formula1>
    </dataValidation>
  </dataValidations>
  <pageMargins left="0.78740157480314965" right="0.39370078740157483" top="0.39370078740157483" bottom="0.39370078740157483" header="0.31496062992125984" footer="0.31496062992125984"/>
  <pageSetup paperSize="9" scale="72" fitToHeight="3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вариант 1</vt:lpstr>
      <vt:lpstr>'вариант 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Мясников А.Д.</dc:creator>
  <cp:lastModifiedBy>Novikova</cp:lastModifiedBy>
  <cp:lastPrinted>2017-10-09T10:06:19Z</cp:lastPrinted>
  <dcterms:created xsi:type="dcterms:W3CDTF">2009-11-05T14:15:41Z</dcterms:created>
  <dcterms:modified xsi:type="dcterms:W3CDTF">2017-10-10T10:55:34Z</dcterms:modified>
</cp:coreProperties>
</file>